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7740" firstSheet="1" activeTab="1"/>
  </bookViews>
  <sheets>
    <sheet name="รายรับจากรัฐ+ผู้ปกครอง" sheetId="1" r:id="rId1"/>
    <sheet name="ค่าใช้จ่ายสำหรับบุคลากร" sheetId="2" r:id="rId2"/>
    <sheet name="ค่าใช้จ่ายอื่นๆตลอดปี" sheetId="3" r:id="rId3"/>
    <sheet name="ต้นทุน" sheetId="4" r:id="rId4"/>
    <sheet name="งบการลงทุน" sheetId="5" r:id="rId5"/>
    <sheet name="คำตอบของต้นทุน" sheetId="6" r:id="rId6"/>
  </sheets>
  <definedNames>
    <definedName name="_xlnm.Print_Area" localSheetId="1">'ค่าใช้จ่ายสำหรับบุคลากร'!$A$1:$E$31</definedName>
    <definedName name="_xlnm.Print_Area" localSheetId="2">'ค่าใช้จ่ายอื่นๆตลอดปี'!$A$1:$D$31</definedName>
    <definedName name="_xlnm.Print_Area" localSheetId="0">'รายรับจากรัฐ+ผู้ปกครอง'!$A$1:$H$21</definedName>
  </definedNames>
  <calcPr fullCalcOnLoad="1"/>
</workbook>
</file>

<file path=xl/sharedStrings.xml><?xml version="1.0" encoding="utf-8"?>
<sst xmlns="http://schemas.openxmlformats.org/spreadsheetml/2006/main" count="218" uniqueCount="128">
  <si>
    <t>อำเภอ</t>
  </si>
  <si>
    <t>จังหวัด</t>
  </si>
  <si>
    <t>ชั้น</t>
  </si>
  <si>
    <t>รายการ</t>
  </si>
  <si>
    <t>จำนวนห้องเรียน</t>
  </si>
  <si>
    <t>จำนวนนักเรียน</t>
  </si>
  <si>
    <t>รัฐอุดหนุน</t>
  </si>
  <si>
    <t>รัฐอุดหนุนตลอดปี</t>
  </si>
  <si>
    <t>จำนวนครู</t>
  </si>
  <si>
    <t>รายรับ</t>
  </si>
  <si>
    <t>เงินเดือนครู</t>
  </si>
  <si>
    <t>รายจ่าย</t>
  </si>
  <si>
    <t>พิ้นฐาน</t>
  </si>
  <si>
    <t>ส่วนของครู</t>
  </si>
  <si>
    <t>ต่อเดือน</t>
  </si>
  <si>
    <t>ต่อปี</t>
  </si>
  <si>
    <t>ปวช.1</t>
  </si>
  <si>
    <t>อุตสาหกรรม</t>
  </si>
  <si>
    <t>พาณิชย์/ท่องเที่ยว</t>
  </si>
  <si>
    <t>ศิลปกรรม</t>
  </si>
  <si>
    <t>เกษตรกรรม/ประมง</t>
  </si>
  <si>
    <t>คหกรรม</t>
  </si>
  <si>
    <t>ปวช.2</t>
  </si>
  <si>
    <t>ปวช.3</t>
  </si>
  <si>
    <t>จำนวนเงิน</t>
  </si>
  <si>
    <t>อัตราเสื่อม (%)</t>
  </si>
  <si>
    <t>เสื่อมราคา</t>
  </si>
  <si>
    <t>อาคารเรียน</t>
  </si>
  <si>
    <t>ค่าที่ดิน</t>
  </si>
  <si>
    <t>พัดลม</t>
  </si>
  <si>
    <t>เครื่องปรับอากาศ</t>
  </si>
  <si>
    <t>คอมพิวเตอร์</t>
  </si>
  <si>
    <t>โปรเจ๊คเตอร์</t>
  </si>
  <si>
    <t>กล้องวงจรปิด</t>
  </si>
  <si>
    <t>เครื่องเล่น VDO และโทรทัศน์</t>
  </si>
  <si>
    <t>เครื่องเสียง</t>
  </si>
  <si>
    <t>เครื่องถ่ายเอกสาร</t>
  </si>
  <si>
    <t>ปริ้นเตอร์</t>
  </si>
  <si>
    <t>โทรศัพท์ โทรสาร</t>
  </si>
  <si>
    <t>ตู้เอกสาร</t>
  </si>
  <si>
    <t>โต๊ะทำงาน</t>
  </si>
  <si>
    <t>เก้าอี้</t>
  </si>
  <si>
    <t>โต๊ะเก้าอี้ นักเรียน</t>
  </si>
  <si>
    <t>เครื่องกรองน้ำ</t>
  </si>
  <si>
    <t>เครื่องทำน้ำเย็น</t>
  </si>
  <si>
    <t>ตู้เย็น</t>
  </si>
  <si>
    <t>ชั้นวางของ</t>
  </si>
  <si>
    <t>เครื่องใช้ในครัว</t>
  </si>
  <si>
    <t>อุปกรณ์การสอน</t>
  </si>
  <si>
    <t>เครื่องเล่นสนาม</t>
  </si>
  <si>
    <t>สื่อการเรียนการสอน</t>
  </si>
  <si>
    <t>เตาแก๊ส</t>
  </si>
  <si>
    <t>รถยนต์</t>
  </si>
  <si>
    <t>ลงชื่อ</t>
  </si>
  <si>
    <t>นักเรียน</t>
  </si>
  <si>
    <t>รับจากรัฐอุดหนุนตลอดปี</t>
  </si>
  <si>
    <t>ค่าธรรมเนียมการศึกษา</t>
  </si>
  <si>
    <t>ต่อคนต่อปี</t>
  </si>
  <si>
    <t>ตลอดปี</t>
  </si>
  <si>
    <t>รายรับทั้งปี</t>
  </si>
  <si>
    <t>รวม</t>
  </si>
  <si>
    <t>รายรับจากการอุดหนุนของรัฐ + เก็บจากผู้ปกครอง</t>
  </si>
  <si>
    <t>ต้นทุนไม่รวมงบลงทุน</t>
  </si>
  <si>
    <t>ลำดับ</t>
  </si>
  <si>
    <t>รายจ่ายอื่นตลอดปี</t>
  </si>
  <si>
    <t>รายจ่าย จำนวนเงิน</t>
  </si>
  <si>
    <t>รายรับ จำนวนเงิน</t>
  </si>
  <si>
    <t>จ่ายเงินเดือนครู</t>
  </si>
  <si>
    <t>จ่ายเงินเดือนบุคลากร</t>
  </si>
  <si>
    <t>ต้นทุนที่รวมงบลงทุน</t>
  </si>
  <si>
    <t>ค่าเสื่อมราคาต่อปี</t>
  </si>
  <si>
    <t>ต้นทุนค่าใช้จ่ายรายหัวไม่รวมงบลงทุน/ปี</t>
  </si>
  <si>
    <t>ต้นทุนค่าใช้จ่ายรายหัวรวมงบลงทุน/ปี</t>
  </si>
  <si>
    <t>จำนวน</t>
  </si>
  <si>
    <t>เงินเดือน</t>
  </si>
  <si>
    <t>เงินเดือนผู้อำนวยการ</t>
  </si>
  <si>
    <t>เงินเดือนรองผู้อำนวยการ</t>
  </si>
  <si>
    <t>เงินเดือนผู้จัดการ</t>
  </si>
  <si>
    <t>เงินเดือนครูวิชาการ</t>
  </si>
  <si>
    <t>เงินเดือนครูพิเศษ</t>
  </si>
  <si>
    <t>เจ้าหน้าที่ธุรการ</t>
  </si>
  <si>
    <t>เงินเดือนนักการภารโรง</t>
  </si>
  <si>
    <t>เงินเดือนแม่บ้าน</t>
  </si>
  <si>
    <t>ครูผู้ช่วย</t>
  </si>
  <si>
    <t>พนักงานขับรถ</t>
  </si>
  <si>
    <t>เงินสะสม 3%</t>
  </si>
  <si>
    <t>เงินสมทบประกันสังคม 5%</t>
  </si>
  <si>
    <t>ค่าไฟฟ้า</t>
  </si>
  <si>
    <t>ค่าน้ำ</t>
  </si>
  <si>
    <t>ค่าโทรศัพท์</t>
  </si>
  <si>
    <t>ค่า Internet</t>
  </si>
  <si>
    <t>ค่าวัสดุสิ้นเปลือง</t>
  </si>
  <si>
    <t>ค่าบำรุงรักษาซ่อมแซม</t>
  </si>
  <si>
    <t>ค่าแก๊สหุงต้ม</t>
  </si>
  <si>
    <t>ค่าประชาสัมพันธ์</t>
  </si>
  <si>
    <t>ค่าอบรมครูและบุคลากร</t>
  </si>
  <si>
    <t>ค่าภาษีโรงเรือน + ภาษีป้าย</t>
  </si>
  <si>
    <t>ค่าใช้จ่ายเบ็ตเล็ต</t>
  </si>
  <si>
    <t>ค่าเลี้ยงรับรอง</t>
  </si>
  <si>
    <t>ค่าพัฒนาตลอดปี + งบกิจกรรมตลอดปี</t>
  </si>
  <si>
    <t>ค่าน้ำมันรถ</t>
  </si>
  <si>
    <t xml:space="preserve">ค่าธรรมเนียมการศึกษา </t>
  </si>
  <si>
    <t>ใส่ตามความเป็นจริง ถ้าไม่เก็บให้ใส่ 0 หรือเว้นว่างไว้</t>
  </si>
  <si>
    <t>รวมจำนวนนักเรียน</t>
  </si>
  <si>
    <t>รวมรายรับ</t>
  </si>
  <si>
    <t>เติมรายละเอียดลงบนแถบสีเขียว</t>
  </si>
  <si>
    <t>ใส่ยอดรวมนักเรียนแต่ละชั้นปี แยกตามประเภทวิชา ถ้าไม่มีให้ใส่ 0 หรือเว้นว่างไว้</t>
  </si>
  <si>
    <t>ค่าใช้จ่ายสำหรับบุคลากรทางการศึกษาของวิทยาลัย</t>
  </si>
  <si>
    <t>ใส่เงินเดือนรวมทุกคนที่อยู่ในตำแหน่ง/หรือประเภทเดียวกัน</t>
  </si>
  <si>
    <t>ค่าใช้จ่ายอื่นๆ ตลอดปีของวิทยาลัย</t>
  </si>
  <si>
    <t>รวมค่าใช้จ่ายต่อปี</t>
  </si>
  <si>
    <t>เติมค่าใช้จ่ายต่างๆของวิทยาลัยรวมต่อปี แยกตามรายการจ่าย สามารถรวมกลุ่มค่าใช้จ่ายได้</t>
  </si>
  <si>
    <t>ต้นทุนวิทยาลัยเทคโนโลยีและอาชีวศึกษาเอกชน</t>
  </si>
  <si>
    <t>วิทยาลัย</t>
  </si>
  <si>
    <t>เงินเดือนครูต่อเดือน</t>
  </si>
  <si>
    <t>จำนวนรวมห้องเรียนแยกตามประเภทวิชา และชั้นปี</t>
  </si>
  <si>
    <t>จำนวนนักเรียนของแต่ละประเภทวิชา และชั้นปี</t>
  </si>
  <si>
    <t>1 of 2</t>
  </si>
  <si>
    <t>2 of 2</t>
  </si>
  <si>
    <t>(...................................................................................)</t>
  </si>
  <si>
    <t>ผู้รับใบอนุญาตวิทยาลัย............................................</t>
  </si>
  <si>
    <t>จำนวนเงินลงทุน  เงินลงทุนก่อสร้าง หรือซื้อสินค้า</t>
  </si>
  <si>
    <t>อัตราค่าเสื่อม          ค่าเสื่อมราคาแยกตามรายการและประเภทสินค้า</t>
  </si>
  <si>
    <t>งบการลงทุนของวิทยาลัย</t>
  </si>
  <si>
    <t>ใส่จำนวนผู้บริหาร ครู ลูกจ้างโดยแบ่งตามตำแหน่ง ไม่รวมครูประจำชั้น</t>
  </si>
  <si>
    <t>จำนวนรวมครูประจำชั้นเท่านั้น แยกตามประเภทวิชา และชั้นปี</t>
  </si>
  <si>
    <t>เงินเดือนรวมของครูประจำชั้น แยกตามประเภทวิชา และชั้นปี</t>
  </si>
  <si>
    <t>รายได้สูงกว่ารายจ่าย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</si>
</sst>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87" fontId="39" fillId="0" borderId="0" xfId="36" applyFont="1" applyAlignment="1">
      <alignment/>
    </xf>
    <xf numFmtId="0" fontId="39" fillId="0" borderId="0" xfId="0" applyFont="1" applyAlignment="1">
      <alignment horizontal="center" vertical="center"/>
    </xf>
    <xf numFmtId="187" fontId="39" fillId="0" borderId="0" xfId="36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187" fontId="39" fillId="0" borderId="0" xfId="36" applyFont="1" applyAlignment="1">
      <alignment horizontal="right" vertical="center"/>
    </xf>
    <xf numFmtId="187" fontId="39" fillId="0" borderId="10" xfId="36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7" fontId="39" fillId="0" borderId="10" xfId="36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187" fontId="39" fillId="0" borderId="10" xfId="36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87" fontId="39" fillId="0" borderId="10" xfId="36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187" fontId="39" fillId="0" borderId="10" xfId="36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87" fontId="39" fillId="33" borderId="10" xfId="36" applyFont="1" applyFill="1" applyBorder="1" applyAlignment="1">
      <alignment horizontal="right" vertical="center"/>
    </xf>
    <xf numFmtId="43" fontId="39" fillId="0" borderId="0" xfId="0" applyNumberFormat="1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87" fontId="39" fillId="0" borderId="11" xfId="36" applyFont="1" applyBorder="1" applyAlignment="1">
      <alignment horizontal="right" vertical="center"/>
    </xf>
    <xf numFmtId="187" fontId="39" fillId="0" borderId="0" xfId="36" applyFont="1" applyBorder="1" applyAlignment="1">
      <alignment horizontal="center" vertical="center"/>
    </xf>
    <xf numFmtId="187" fontId="39" fillId="0" borderId="0" xfId="36" applyFont="1" applyBorder="1" applyAlignment="1">
      <alignment horizontal="right" vertical="center"/>
    </xf>
    <xf numFmtId="0" fontId="39" fillId="33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187" fontId="39" fillId="33" borderId="10" xfId="36" applyFont="1" applyFill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9" fillId="0" borderId="11" xfId="36" applyNumberFormat="1" applyFont="1" applyBorder="1" applyAlignment="1">
      <alignment horizontal="center" vertical="center"/>
    </xf>
    <xf numFmtId="187" fontId="39" fillId="0" borderId="11" xfId="36" applyFont="1" applyBorder="1" applyAlignment="1">
      <alignment horizontal="center" vertical="center"/>
    </xf>
    <xf numFmtId="187" fontId="39" fillId="33" borderId="10" xfId="36" applyFont="1" applyFill="1" applyBorder="1" applyAlignment="1">
      <alignment/>
    </xf>
    <xf numFmtId="187" fontId="39" fillId="0" borderId="11" xfId="36" applyFont="1" applyBorder="1" applyAlignment="1">
      <alignment/>
    </xf>
    <xf numFmtId="0" fontId="39" fillId="0" borderId="0" xfId="0" applyFont="1" applyAlignment="1">
      <alignment horizontal="right"/>
    </xf>
    <xf numFmtId="0" fontId="39" fillId="33" borderId="12" xfId="0" applyFont="1" applyFill="1" applyBorder="1" applyAlignment="1">
      <alignment horizontal="center" vertical="center"/>
    </xf>
    <xf numFmtId="187" fontId="39" fillId="33" borderId="13" xfId="36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left" vertical="center"/>
    </xf>
    <xf numFmtId="0" fontId="39" fillId="33" borderId="15" xfId="0" applyFont="1" applyFill="1" applyBorder="1" applyAlignment="1">
      <alignment horizontal="left" vertical="center"/>
    </xf>
    <xf numFmtId="0" fontId="39" fillId="33" borderId="16" xfId="0" applyFont="1" applyFill="1" applyBorder="1" applyAlignment="1">
      <alignment horizontal="left" vertical="center"/>
    </xf>
    <xf numFmtId="187" fontId="39" fillId="33" borderId="17" xfId="36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2" fontId="39" fillId="0" borderId="0" xfId="36" applyNumberFormat="1" applyFont="1" applyFill="1" applyBorder="1" applyAlignment="1">
      <alignment horizontal="center" vertical="center"/>
    </xf>
    <xf numFmtId="187" fontId="39" fillId="0" borderId="10" xfId="36" applyFont="1" applyBorder="1" applyAlignment="1">
      <alignment horizontal="right" vertical="top"/>
    </xf>
    <xf numFmtId="2" fontId="39" fillId="0" borderId="0" xfId="36" applyNumberFormat="1" applyFont="1" applyBorder="1" applyAlignment="1">
      <alignment horizontal="center" vertical="center"/>
    </xf>
    <xf numFmtId="187" fontId="39" fillId="0" borderId="0" xfId="36" applyFont="1" applyBorder="1" applyAlignment="1">
      <alignment horizontal="center" vertical="top"/>
    </xf>
    <xf numFmtId="0" fontId="6" fillId="0" borderId="0" xfId="0" applyFont="1" applyAlignment="1">
      <alignment horizontal="right" vertical="center"/>
    </xf>
    <xf numFmtId="2" fontId="6" fillId="0" borderId="19" xfId="36" applyNumberFormat="1" applyFont="1" applyBorder="1" applyAlignment="1">
      <alignment horizontal="right" vertical="center"/>
    </xf>
    <xf numFmtId="2" fontId="39" fillId="0" borderId="0" xfId="36" applyNumberFormat="1" applyFont="1" applyBorder="1" applyAlignment="1">
      <alignment horizontal="left" vertical="center"/>
    </xf>
    <xf numFmtId="4" fontId="39" fillId="0" borderId="10" xfId="36" applyNumberFormat="1" applyFont="1" applyBorder="1" applyAlignment="1">
      <alignment horizontal="right" vertical="center"/>
    </xf>
    <xf numFmtId="2" fontId="39" fillId="0" borderId="0" xfId="36" applyNumberFormat="1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1" fillId="34" borderId="15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87" fontId="39" fillId="0" borderId="10" xfId="36" applyFont="1" applyBorder="1" applyAlignment="1">
      <alignment horizontal="center" vertical="center"/>
    </xf>
    <xf numFmtId="187" fontId="39" fillId="0" borderId="10" xfId="36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87" fontId="39" fillId="0" borderId="19" xfId="36" applyFont="1" applyBorder="1" applyAlignment="1">
      <alignment horizontal="center" vertical="center"/>
    </xf>
    <xf numFmtId="187" fontId="39" fillId="0" borderId="19" xfId="36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87" fontId="39" fillId="0" borderId="15" xfId="36" applyFont="1" applyBorder="1" applyAlignment="1">
      <alignment horizontal="center" vertical="center"/>
    </xf>
    <xf numFmtId="187" fontId="39" fillId="0" borderId="15" xfId="36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9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187" fontId="42" fillId="0" borderId="20" xfId="36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9.00390625" style="1" customWidth="1"/>
    <col min="2" max="2" width="9.7109375" style="1" customWidth="1"/>
    <col min="3" max="3" width="13.421875" style="1" bestFit="1" customWidth="1"/>
    <col min="4" max="4" width="16.140625" style="1" bestFit="1" customWidth="1"/>
    <col min="5" max="5" width="9.28125" style="1" bestFit="1" customWidth="1"/>
    <col min="6" max="6" width="11.57421875" style="1" bestFit="1" customWidth="1"/>
    <col min="7" max="7" width="12.7109375" style="1" bestFit="1" customWidth="1"/>
    <col min="8" max="9" width="9.140625" style="1" customWidth="1"/>
    <col min="10" max="10" width="9.8515625" style="1" bestFit="1" customWidth="1"/>
    <col min="11" max="16384" width="9.140625" style="1" customWidth="1"/>
  </cols>
  <sheetData>
    <row r="1" spans="2:7" s="4" customFormat="1" ht="18.75" customHeight="1">
      <c r="B1" s="61" t="s">
        <v>61</v>
      </c>
      <c r="C1" s="61"/>
      <c r="D1" s="61"/>
      <c r="E1" s="61"/>
      <c r="F1" s="61"/>
      <c r="G1" s="61"/>
    </row>
    <row r="2" spans="1:7" s="4" customFormat="1" ht="23.25">
      <c r="A2" s="63"/>
      <c r="B2" s="62" t="s">
        <v>2</v>
      </c>
      <c r="C2" s="62" t="s">
        <v>54</v>
      </c>
      <c r="D2" s="65" t="s">
        <v>55</v>
      </c>
      <c r="E2" s="64" t="s">
        <v>56</v>
      </c>
      <c r="F2" s="64"/>
      <c r="G2" s="66" t="s">
        <v>59</v>
      </c>
    </row>
    <row r="3" spans="1:7" s="4" customFormat="1" ht="14.25" customHeight="1">
      <c r="A3" s="63"/>
      <c r="B3" s="62"/>
      <c r="C3" s="62"/>
      <c r="D3" s="65"/>
      <c r="E3" s="8" t="s">
        <v>57</v>
      </c>
      <c r="F3" s="8" t="s">
        <v>58</v>
      </c>
      <c r="G3" s="66"/>
    </row>
    <row r="4" spans="1:10" s="4" customFormat="1" ht="23.25">
      <c r="A4" s="9" t="s">
        <v>17</v>
      </c>
      <c r="B4" s="9" t="s">
        <v>16</v>
      </c>
      <c r="C4" s="26">
        <v>20</v>
      </c>
      <c r="D4" s="10">
        <f>16701*C4</f>
        <v>334020</v>
      </c>
      <c r="E4" s="27">
        <v>5791</v>
      </c>
      <c r="F4" s="10">
        <f>E4*C4</f>
        <v>115820</v>
      </c>
      <c r="G4" s="10">
        <f>D4+F4</f>
        <v>449840</v>
      </c>
      <c r="J4" s="28"/>
    </row>
    <row r="5" spans="1:9" s="4" customFormat="1" ht="23.25">
      <c r="A5" s="9" t="s">
        <v>18</v>
      </c>
      <c r="B5" s="9" t="s">
        <v>16</v>
      </c>
      <c r="C5" s="26">
        <v>20</v>
      </c>
      <c r="D5" s="10">
        <f>14740*C5</f>
        <v>294800</v>
      </c>
      <c r="E5" s="27">
        <v>4142</v>
      </c>
      <c r="F5" s="10">
        <f aca="true" t="shared" si="0" ref="F5:F18">E5*C5</f>
        <v>82840</v>
      </c>
      <c r="G5" s="10">
        <f aca="true" t="shared" si="1" ref="G5:G18">D5+F5</f>
        <v>377640</v>
      </c>
      <c r="I5" s="21"/>
    </row>
    <row r="6" spans="1:9" s="4" customFormat="1" ht="23.25">
      <c r="A6" s="9" t="s">
        <v>19</v>
      </c>
      <c r="B6" s="9" t="s">
        <v>16</v>
      </c>
      <c r="C6" s="26">
        <v>20</v>
      </c>
      <c r="D6" s="10">
        <f>16049*C6</f>
        <v>320980</v>
      </c>
      <c r="E6" s="27">
        <v>2923</v>
      </c>
      <c r="F6" s="10">
        <f t="shared" si="0"/>
        <v>58460</v>
      </c>
      <c r="G6" s="10">
        <f t="shared" si="1"/>
        <v>379440</v>
      </c>
      <c r="I6" s="21"/>
    </row>
    <row r="7" spans="1:9" s="4" customFormat="1" ht="23.25">
      <c r="A7" s="9" t="s">
        <v>20</v>
      </c>
      <c r="B7" s="9" t="s">
        <v>16</v>
      </c>
      <c r="C7" s="26">
        <v>20</v>
      </c>
      <c r="D7" s="10">
        <f>15841*C7</f>
        <v>316820</v>
      </c>
      <c r="E7" s="27">
        <v>4051</v>
      </c>
      <c r="F7" s="10">
        <f t="shared" si="0"/>
        <v>81020</v>
      </c>
      <c r="G7" s="10">
        <f t="shared" si="1"/>
        <v>397840</v>
      </c>
      <c r="I7" s="21"/>
    </row>
    <row r="8" spans="1:9" s="4" customFormat="1" ht="23.25">
      <c r="A8" s="9" t="s">
        <v>21</v>
      </c>
      <c r="B8" s="9" t="s">
        <v>16</v>
      </c>
      <c r="C8" s="26">
        <v>20</v>
      </c>
      <c r="D8" s="10">
        <f>15074*C8</f>
        <v>301480</v>
      </c>
      <c r="E8" s="27">
        <v>1148</v>
      </c>
      <c r="F8" s="10">
        <f t="shared" si="0"/>
        <v>22960</v>
      </c>
      <c r="G8" s="10">
        <f t="shared" si="1"/>
        <v>324440</v>
      </c>
      <c r="I8" s="21"/>
    </row>
    <row r="9" spans="1:9" s="4" customFormat="1" ht="23.25">
      <c r="A9" s="9" t="s">
        <v>17</v>
      </c>
      <c r="B9" s="9" t="s">
        <v>22</v>
      </c>
      <c r="C9" s="26">
        <v>20</v>
      </c>
      <c r="D9" s="10">
        <f>16701*C9</f>
        <v>334020</v>
      </c>
      <c r="E9" s="27">
        <v>5791</v>
      </c>
      <c r="F9" s="10">
        <f t="shared" si="0"/>
        <v>115820</v>
      </c>
      <c r="G9" s="10">
        <f t="shared" si="1"/>
        <v>449840</v>
      </c>
      <c r="I9" s="21"/>
    </row>
    <row r="10" spans="1:9" s="4" customFormat="1" ht="23.25">
      <c r="A10" s="9" t="s">
        <v>18</v>
      </c>
      <c r="B10" s="9" t="s">
        <v>22</v>
      </c>
      <c r="C10" s="26">
        <v>20</v>
      </c>
      <c r="D10" s="10">
        <f>14740*C10</f>
        <v>294800</v>
      </c>
      <c r="E10" s="27">
        <v>4142</v>
      </c>
      <c r="F10" s="10">
        <f t="shared" si="0"/>
        <v>82840</v>
      </c>
      <c r="G10" s="10">
        <f t="shared" si="1"/>
        <v>377640</v>
      </c>
      <c r="I10" s="21"/>
    </row>
    <row r="11" spans="1:9" s="4" customFormat="1" ht="23.25">
      <c r="A11" s="9" t="s">
        <v>19</v>
      </c>
      <c r="B11" s="9" t="s">
        <v>22</v>
      </c>
      <c r="C11" s="26">
        <v>20</v>
      </c>
      <c r="D11" s="10">
        <f>16049*C11</f>
        <v>320980</v>
      </c>
      <c r="E11" s="27">
        <v>2923</v>
      </c>
      <c r="F11" s="10">
        <f t="shared" si="0"/>
        <v>58460</v>
      </c>
      <c r="G11" s="10">
        <f t="shared" si="1"/>
        <v>379440</v>
      </c>
      <c r="I11" s="21"/>
    </row>
    <row r="12" spans="1:9" s="4" customFormat="1" ht="23.25">
      <c r="A12" s="9" t="s">
        <v>20</v>
      </c>
      <c r="B12" s="9" t="s">
        <v>22</v>
      </c>
      <c r="C12" s="26">
        <v>20</v>
      </c>
      <c r="D12" s="10">
        <f>15841*C12</f>
        <v>316820</v>
      </c>
      <c r="E12" s="27">
        <v>4051</v>
      </c>
      <c r="F12" s="10">
        <f t="shared" si="0"/>
        <v>81020</v>
      </c>
      <c r="G12" s="10">
        <f t="shared" si="1"/>
        <v>397840</v>
      </c>
      <c r="I12" s="21"/>
    </row>
    <row r="13" spans="1:9" s="4" customFormat="1" ht="23.25">
      <c r="A13" s="9" t="s">
        <v>21</v>
      </c>
      <c r="B13" s="9" t="s">
        <v>22</v>
      </c>
      <c r="C13" s="26">
        <v>20</v>
      </c>
      <c r="D13" s="10">
        <f>15074*C13</f>
        <v>301480</v>
      </c>
      <c r="E13" s="27">
        <v>1148</v>
      </c>
      <c r="F13" s="10">
        <f t="shared" si="0"/>
        <v>22960</v>
      </c>
      <c r="G13" s="10">
        <f t="shared" si="1"/>
        <v>324440</v>
      </c>
      <c r="I13" s="21"/>
    </row>
    <row r="14" spans="1:9" s="4" customFormat="1" ht="23.25">
      <c r="A14" s="9" t="s">
        <v>17</v>
      </c>
      <c r="B14" s="9" t="s">
        <v>23</v>
      </c>
      <c r="C14" s="26">
        <v>20</v>
      </c>
      <c r="D14" s="10">
        <f>16701*C14</f>
        <v>334020</v>
      </c>
      <c r="E14" s="27">
        <v>5791</v>
      </c>
      <c r="F14" s="10">
        <f t="shared" si="0"/>
        <v>115820</v>
      </c>
      <c r="G14" s="10">
        <f t="shared" si="1"/>
        <v>449840</v>
      </c>
      <c r="I14" s="21"/>
    </row>
    <row r="15" spans="1:9" s="4" customFormat="1" ht="23.25">
      <c r="A15" s="9" t="s">
        <v>18</v>
      </c>
      <c r="B15" s="9" t="s">
        <v>23</v>
      </c>
      <c r="C15" s="26">
        <v>20</v>
      </c>
      <c r="D15" s="10">
        <f>14740*C15</f>
        <v>294800</v>
      </c>
      <c r="E15" s="27">
        <v>4142</v>
      </c>
      <c r="F15" s="10">
        <f t="shared" si="0"/>
        <v>82840</v>
      </c>
      <c r="G15" s="10">
        <f t="shared" si="1"/>
        <v>377640</v>
      </c>
      <c r="I15" s="21"/>
    </row>
    <row r="16" spans="1:9" s="4" customFormat="1" ht="23.25">
      <c r="A16" s="9" t="s">
        <v>19</v>
      </c>
      <c r="B16" s="9" t="s">
        <v>23</v>
      </c>
      <c r="C16" s="26">
        <v>20</v>
      </c>
      <c r="D16" s="10">
        <f>16049*C16</f>
        <v>320980</v>
      </c>
      <c r="E16" s="27">
        <v>2923</v>
      </c>
      <c r="F16" s="10">
        <f t="shared" si="0"/>
        <v>58460</v>
      </c>
      <c r="G16" s="10">
        <f t="shared" si="1"/>
        <v>379440</v>
      </c>
      <c r="I16" s="21"/>
    </row>
    <row r="17" spans="1:9" s="4" customFormat="1" ht="23.25">
      <c r="A17" s="9" t="s">
        <v>20</v>
      </c>
      <c r="B17" s="9" t="s">
        <v>23</v>
      </c>
      <c r="C17" s="26">
        <v>20</v>
      </c>
      <c r="D17" s="10">
        <f>15841*C17</f>
        <v>316820</v>
      </c>
      <c r="E17" s="27">
        <v>4051</v>
      </c>
      <c r="F17" s="10">
        <f t="shared" si="0"/>
        <v>81020</v>
      </c>
      <c r="G17" s="10">
        <f t="shared" si="1"/>
        <v>397840</v>
      </c>
      <c r="I17" s="21"/>
    </row>
    <row r="18" spans="1:9" s="4" customFormat="1" ht="23.25">
      <c r="A18" s="9" t="s">
        <v>21</v>
      </c>
      <c r="B18" s="9" t="s">
        <v>23</v>
      </c>
      <c r="C18" s="26">
        <v>20</v>
      </c>
      <c r="D18" s="10">
        <f>15074*C18</f>
        <v>301480</v>
      </c>
      <c r="E18" s="27">
        <v>1148</v>
      </c>
      <c r="F18" s="10">
        <f t="shared" si="0"/>
        <v>22960</v>
      </c>
      <c r="G18" s="10">
        <f t="shared" si="1"/>
        <v>324440</v>
      </c>
      <c r="I18" s="21"/>
    </row>
    <row r="19" spans="2:7" s="4" customFormat="1" ht="24" thickBot="1">
      <c r="B19" s="12" t="s">
        <v>103</v>
      </c>
      <c r="C19" s="29">
        <f>SUM(C4:C18)</f>
        <v>300</v>
      </c>
      <c r="D19" s="30">
        <f>SUM(D4:D18)</f>
        <v>4704300</v>
      </c>
      <c r="E19" s="7"/>
      <c r="F19" s="32" t="s">
        <v>104</v>
      </c>
      <c r="G19" s="30">
        <f>SUM(G4:G18)</f>
        <v>5787600</v>
      </c>
    </row>
    <row r="20" spans="1:5" ht="18" customHeight="1" thickTop="1">
      <c r="A20" s="20" t="s">
        <v>105</v>
      </c>
      <c r="B20" s="20"/>
      <c r="C20" s="20"/>
      <c r="D20" s="20"/>
      <c r="E20" s="20"/>
    </row>
    <row r="21" spans="1:8" ht="23.25" customHeight="1">
      <c r="A21" s="33" t="s">
        <v>54</v>
      </c>
      <c r="B21" s="59" t="s">
        <v>106</v>
      </c>
      <c r="C21" s="60"/>
      <c r="D21" s="60"/>
      <c r="E21" s="60"/>
      <c r="F21" s="60"/>
      <c r="G21" s="60"/>
      <c r="H21" s="20"/>
    </row>
    <row r="22" spans="1:7" ht="20.25" customHeight="1">
      <c r="A22" s="33" t="s">
        <v>101</v>
      </c>
      <c r="B22" s="59" t="s">
        <v>102</v>
      </c>
      <c r="C22" s="60"/>
      <c r="D22" s="60"/>
      <c r="E22" s="60"/>
      <c r="F22" s="60"/>
      <c r="G22" s="60"/>
    </row>
    <row r="24" ht="23.25">
      <c r="D24" s="22"/>
    </row>
  </sheetData>
  <sheetProtection/>
  <mergeCells count="9">
    <mergeCell ref="B21:G21"/>
    <mergeCell ref="B22:G22"/>
    <mergeCell ref="B1:G1"/>
    <mergeCell ref="B2:B3"/>
    <mergeCell ref="A2:A3"/>
    <mergeCell ref="C2:C3"/>
    <mergeCell ref="E2:F2"/>
    <mergeCell ref="D2:D3"/>
    <mergeCell ref="G2:G3"/>
  </mergeCells>
  <printOptions horizontalCentered="1"/>
  <pageMargins left="0.2362204724409449" right="0.2362204724409449" top="0.7480314960629921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tabSelected="1" zoomScalePageLayoutView="0" workbookViewId="0" topLeftCell="A10">
      <selection activeCell="E16" sqref="E16"/>
    </sheetView>
  </sheetViews>
  <sheetFormatPr defaultColWidth="9.140625" defaultRowHeight="15"/>
  <cols>
    <col min="1" max="1" width="9.140625" style="4" customWidth="1"/>
    <col min="2" max="2" width="23.140625" style="4" bestFit="1" customWidth="1"/>
    <col min="3" max="3" width="9.140625" style="4" customWidth="1"/>
    <col min="4" max="4" width="10.28125" style="5" bestFit="1" customWidth="1"/>
    <col min="5" max="5" width="12.7109375" style="5" bestFit="1" customWidth="1"/>
    <col min="6" max="16384" width="9.140625" style="4" customWidth="1"/>
  </cols>
  <sheetData>
    <row r="1" spans="1:5" ht="23.25">
      <c r="A1" s="67" t="s">
        <v>107</v>
      </c>
      <c r="B1" s="67"/>
      <c r="C1" s="67"/>
      <c r="D1" s="67"/>
      <c r="E1" s="67"/>
    </row>
    <row r="2" spans="1:5" ht="23.25">
      <c r="A2" s="66" t="s">
        <v>63</v>
      </c>
      <c r="B2" s="66" t="s">
        <v>3</v>
      </c>
      <c r="C2" s="66" t="s">
        <v>73</v>
      </c>
      <c r="D2" s="64" t="s">
        <v>74</v>
      </c>
      <c r="E2" s="64"/>
    </row>
    <row r="3" spans="1:5" ht="23.25">
      <c r="A3" s="66"/>
      <c r="B3" s="66"/>
      <c r="C3" s="66"/>
      <c r="D3" s="8" t="s">
        <v>14</v>
      </c>
      <c r="E3" s="8" t="s">
        <v>15</v>
      </c>
    </row>
    <row r="4" spans="1:5" ht="23.25">
      <c r="A4" s="11">
        <v>1</v>
      </c>
      <c r="B4" s="9" t="s">
        <v>75</v>
      </c>
      <c r="C4" s="26">
        <v>1</v>
      </c>
      <c r="D4" s="27">
        <v>20000</v>
      </c>
      <c r="E4" s="10">
        <f>D4*12</f>
        <v>240000</v>
      </c>
    </row>
    <row r="5" spans="1:5" ht="23.25">
      <c r="A5" s="11">
        <v>2</v>
      </c>
      <c r="B5" s="9" t="s">
        <v>76</v>
      </c>
      <c r="C5" s="26">
        <v>4</v>
      </c>
      <c r="D5" s="27">
        <v>15000</v>
      </c>
      <c r="E5" s="10">
        <f aca="true" t="shared" si="0" ref="E5:E23">D5*12</f>
        <v>180000</v>
      </c>
    </row>
    <row r="6" spans="1:5" ht="23.25">
      <c r="A6" s="11">
        <v>3</v>
      </c>
      <c r="B6" s="9" t="s">
        <v>77</v>
      </c>
      <c r="C6" s="26">
        <v>1</v>
      </c>
      <c r="D6" s="27">
        <v>15000</v>
      </c>
      <c r="E6" s="10">
        <f t="shared" si="0"/>
        <v>180000</v>
      </c>
    </row>
    <row r="7" spans="1:5" ht="23.25">
      <c r="A7" s="11">
        <v>4</v>
      </c>
      <c r="B7" s="9" t="s">
        <v>78</v>
      </c>
      <c r="C7" s="26">
        <v>1</v>
      </c>
      <c r="D7" s="27">
        <v>15000</v>
      </c>
      <c r="E7" s="10">
        <f t="shared" si="0"/>
        <v>180000</v>
      </c>
    </row>
    <row r="8" spans="1:5" ht="23.25">
      <c r="A8" s="11">
        <v>5</v>
      </c>
      <c r="B8" s="9" t="s">
        <v>79</v>
      </c>
      <c r="C8" s="26">
        <v>1</v>
      </c>
      <c r="D8" s="27">
        <v>15000</v>
      </c>
      <c r="E8" s="10">
        <f t="shared" si="0"/>
        <v>180000</v>
      </c>
    </row>
    <row r="9" spans="1:5" ht="23.25">
      <c r="A9" s="11">
        <v>6</v>
      </c>
      <c r="B9" s="9" t="s">
        <v>80</v>
      </c>
      <c r="C9" s="26">
        <v>1</v>
      </c>
      <c r="D9" s="27">
        <v>15000</v>
      </c>
      <c r="E9" s="10">
        <f t="shared" si="0"/>
        <v>180000</v>
      </c>
    </row>
    <row r="10" spans="1:7" ht="23.25">
      <c r="A10" s="11">
        <v>7</v>
      </c>
      <c r="B10" s="9" t="s">
        <v>81</v>
      </c>
      <c r="C10" s="26">
        <v>1</v>
      </c>
      <c r="D10" s="27">
        <v>9000</v>
      </c>
      <c r="E10" s="10">
        <f t="shared" si="0"/>
        <v>108000</v>
      </c>
      <c r="G10" s="6"/>
    </row>
    <row r="11" spans="1:5" ht="23.25">
      <c r="A11" s="11">
        <v>8</v>
      </c>
      <c r="B11" s="9" t="s">
        <v>82</v>
      </c>
      <c r="C11" s="26">
        <v>1</v>
      </c>
      <c r="D11" s="27">
        <v>9000</v>
      </c>
      <c r="E11" s="10">
        <f t="shared" si="0"/>
        <v>108000</v>
      </c>
    </row>
    <row r="12" spans="1:5" ht="23.25">
      <c r="A12" s="11">
        <v>9</v>
      </c>
      <c r="B12" s="9" t="s">
        <v>83</v>
      </c>
      <c r="C12" s="26">
        <v>3</v>
      </c>
      <c r="D12" s="27">
        <v>9000</v>
      </c>
      <c r="E12" s="10">
        <f t="shared" si="0"/>
        <v>108000</v>
      </c>
    </row>
    <row r="13" spans="1:5" ht="23.25">
      <c r="A13" s="11">
        <v>10</v>
      </c>
      <c r="B13" s="9" t="s">
        <v>84</v>
      </c>
      <c r="C13" s="26">
        <v>1</v>
      </c>
      <c r="D13" s="27">
        <v>9000</v>
      </c>
      <c r="E13" s="10">
        <f t="shared" si="0"/>
        <v>108000</v>
      </c>
    </row>
    <row r="14" spans="1:5" ht="23.25">
      <c r="A14" s="11">
        <v>11</v>
      </c>
      <c r="B14" s="9"/>
      <c r="C14" s="26"/>
      <c r="D14" s="27"/>
      <c r="E14" s="10">
        <f t="shared" si="0"/>
        <v>0</v>
      </c>
    </row>
    <row r="15" spans="1:5" ht="23.25">
      <c r="A15" s="11">
        <v>12</v>
      </c>
      <c r="B15" s="9"/>
      <c r="C15" s="26"/>
      <c r="D15" s="27"/>
      <c r="E15" s="10">
        <f t="shared" si="0"/>
        <v>0</v>
      </c>
    </row>
    <row r="16" spans="1:5" ht="23.25">
      <c r="A16" s="24">
        <v>13</v>
      </c>
      <c r="B16" s="24"/>
      <c r="C16" s="26"/>
      <c r="D16" s="35"/>
      <c r="E16" s="10">
        <f t="shared" si="0"/>
        <v>0</v>
      </c>
    </row>
    <row r="17" spans="1:5" ht="23.25">
      <c r="A17" s="24">
        <f>A16+1</f>
        <v>14</v>
      </c>
      <c r="B17" s="24"/>
      <c r="C17" s="26"/>
      <c r="D17" s="35"/>
      <c r="E17" s="10">
        <f t="shared" si="0"/>
        <v>0</v>
      </c>
    </row>
    <row r="18" spans="1:5" ht="23.25">
      <c r="A18" s="24">
        <f aca="true" t="shared" si="1" ref="A18:A23">A17+1</f>
        <v>15</v>
      </c>
      <c r="B18" s="18"/>
      <c r="C18" s="26"/>
      <c r="D18" s="35"/>
      <c r="E18" s="10">
        <f t="shared" si="0"/>
        <v>0</v>
      </c>
    </row>
    <row r="19" spans="1:5" ht="23.25">
      <c r="A19" s="24">
        <f t="shared" si="1"/>
        <v>16</v>
      </c>
      <c r="B19" s="24"/>
      <c r="C19" s="26"/>
      <c r="D19" s="35"/>
      <c r="E19" s="10">
        <f t="shared" si="0"/>
        <v>0</v>
      </c>
    </row>
    <row r="20" spans="1:5" ht="23.25">
      <c r="A20" s="24">
        <f t="shared" si="1"/>
        <v>17</v>
      </c>
      <c r="B20" s="24"/>
      <c r="C20" s="26"/>
      <c r="D20" s="35"/>
      <c r="E20" s="10">
        <f t="shared" si="0"/>
        <v>0</v>
      </c>
    </row>
    <row r="21" spans="1:5" ht="23.25">
      <c r="A21" s="24">
        <f t="shared" si="1"/>
        <v>18</v>
      </c>
      <c r="B21" s="24"/>
      <c r="C21" s="26"/>
      <c r="D21" s="35"/>
      <c r="E21" s="10">
        <f t="shared" si="0"/>
        <v>0</v>
      </c>
    </row>
    <row r="22" spans="1:5" ht="23.25">
      <c r="A22" s="24">
        <f t="shared" si="1"/>
        <v>19</v>
      </c>
      <c r="B22" s="9" t="s">
        <v>85</v>
      </c>
      <c r="C22" s="15"/>
      <c r="D22" s="35">
        <f>3000*21</f>
        <v>63000</v>
      </c>
      <c r="E22" s="10">
        <f t="shared" si="0"/>
        <v>756000</v>
      </c>
    </row>
    <row r="23" spans="1:5" ht="23.25">
      <c r="A23" s="24">
        <f t="shared" si="1"/>
        <v>20</v>
      </c>
      <c r="B23" s="9" t="s">
        <v>86</v>
      </c>
      <c r="C23" s="15"/>
      <c r="D23" s="35">
        <f>2700*6</f>
        <v>16200</v>
      </c>
      <c r="E23" s="10">
        <f t="shared" si="0"/>
        <v>194400</v>
      </c>
    </row>
    <row r="24" spans="1:5" ht="24" thickBot="1">
      <c r="A24" s="34"/>
      <c r="B24" s="36" t="s">
        <v>60</v>
      </c>
      <c r="C24" s="38">
        <f>SUM(C4:C23)</f>
        <v>15</v>
      </c>
      <c r="D24" s="39">
        <f>SUM(D4:D23)</f>
        <v>210200</v>
      </c>
      <c r="E24" s="39">
        <f>SUM(E4:E23)</f>
        <v>2522400</v>
      </c>
    </row>
    <row r="25" spans="1:5" ht="24" thickTop="1">
      <c r="A25" s="34"/>
      <c r="B25" s="34"/>
      <c r="C25" s="34"/>
      <c r="D25" s="31"/>
      <c r="E25" s="31"/>
    </row>
    <row r="26" spans="1:7" ht="23.25">
      <c r="A26" s="20" t="s">
        <v>105</v>
      </c>
      <c r="B26" s="20"/>
      <c r="C26" s="20"/>
      <c r="D26" s="20"/>
      <c r="E26" s="20"/>
      <c r="F26" s="1"/>
      <c r="G26" s="1"/>
    </row>
    <row r="27" spans="1:7" ht="23.25">
      <c r="A27" s="33" t="s">
        <v>73</v>
      </c>
      <c r="B27" s="59" t="s">
        <v>124</v>
      </c>
      <c r="C27" s="60"/>
      <c r="D27" s="60"/>
      <c r="E27" s="60"/>
      <c r="F27" s="37"/>
      <c r="G27" s="37"/>
    </row>
    <row r="28" spans="1:7" ht="23.25">
      <c r="A28" s="33" t="s">
        <v>14</v>
      </c>
      <c r="B28" s="59" t="s">
        <v>108</v>
      </c>
      <c r="C28" s="60"/>
      <c r="D28" s="60"/>
      <c r="E28" s="60"/>
      <c r="F28" s="37"/>
      <c r="G28" s="37"/>
    </row>
  </sheetData>
  <sheetProtection/>
  <mergeCells count="7">
    <mergeCell ref="B27:E27"/>
    <mergeCell ref="B28:E28"/>
    <mergeCell ref="D2:E2"/>
    <mergeCell ref="A1:E1"/>
    <mergeCell ref="C2:C3"/>
    <mergeCell ref="B2:B3"/>
    <mergeCell ref="A2:A3"/>
  </mergeCells>
  <printOptions/>
  <pageMargins left="1.4960629921259843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9.140625" style="2" customWidth="1"/>
    <col min="2" max="2" width="40.140625" style="1" customWidth="1"/>
    <col min="3" max="3" width="12.7109375" style="3" customWidth="1"/>
    <col min="4" max="16384" width="9.140625" style="1" customWidth="1"/>
  </cols>
  <sheetData>
    <row r="1" spans="1:3" ht="23.25">
      <c r="A1" s="68" t="s">
        <v>109</v>
      </c>
      <c r="B1" s="68"/>
      <c r="C1" s="68"/>
    </row>
    <row r="2" spans="1:3" ht="23.25">
      <c r="A2" s="17" t="s">
        <v>63</v>
      </c>
      <c r="B2" s="17" t="s">
        <v>3</v>
      </c>
      <c r="C2" s="19" t="s">
        <v>15</v>
      </c>
    </row>
    <row r="3" spans="1:3" ht="23.25">
      <c r="A3" s="17">
        <v>1</v>
      </c>
      <c r="B3" s="18" t="s">
        <v>87</v>
      </c>
      <c r="C3" s="40">
        <v>90000</v>
      </c>
    </row>
    <row r="4" spans="1:3" ht="23.25">
      <c r="A4" s="17">
        <v>2</v>
      </c>
      <c r="B4" s="18" t="s">
        <v>88</v>
      </c>
      <c r="C4" s="40">
        <v>12000</v>
      </c>
    </row>
    <row r="5" spans="1:3" ht="23.25">
      <c r="A5" s="17">
        <v>3</v>
      </c>
      <c r="B5" s="18" t="s">
        <v>89</v>
      </c>
      <c r="C5" s="40">
        <v>12000</v>
      </c>
    </row>
    <row r="6" spans="1:3" ht="23.25">
      <c r="A6" s="17">
        <v>4</v>
      </c>
      <c r="B6" s="18" t="s">
        <v>90</v>
      </c>
      <c r="C6" s="40">
        <v>7200</v>
      </c>
    </row>
    <row r="7" spans="1:3" ht="23.25">
      <c r="A7" s="17">
        <v>5</v>
      </c>
      <c r="B7" s="18" t="s">
        <v>91</v>
      </c>
      <c r="C7" s="40">
        <v>60000</v>
      </c>
    </row>
    <row r="8" spans="1:3" ht="23.25">
      <c r="A8" s="17">
        <v>6</v>
      </c>
      <c r="B8" s="18" t="s">
        <v>92</v>
      </c>
      <c r="C8" s="40">
        <v>40000</v>
      </c>
    </row>
    <row r="9" spans="1:3" ht="23.25">
      <c r="A9" s="17">
        <v>7</v>
      </c>
      <c r="B9" s="18" t="s">
        <v>93</v>
      </c>
      <c r="C9" s="40">
        <v>800</v>
      </c>
    </row>
    <row r="10" spans="1:3" ht="23.25">
      <c r="A10" s="17">
        <v>8</v>
      </c>
      <c r="B10" s="18" t="s">
        <v>94</v>
      </c>
      <c r="C10" s="40">
        <v>40000</v>
      </c>
    </row>
    <row r="11" spans="1:3" ht="23.25">
      <c r="A11" s="17">
        <v>9</v>
      </c>
      <c r="B11" s="18" t="s">
        <v>95</v>
      </c>
      <c r="C11" s="40">
        <v>30000</v>
      </c>
    </row>
    <row r="12" spans="1:3" ht="23.25">
      <c r="A12" s="17">
        <v>10</v>
      </c>
      <c r="B12" s="18" t="s">
        <v>96</v>
      </c>
      <c r="C12" s="40">
        <v>10000</v>
      </c>
    </row>
    <row r="13" spans="1:3" ht="23.25">
      <c r="A13" s="17">
        <v>11</v>
      </c>
      <c r="B13" s="18" t="s">
        <v>97</v>
      </c>
      <c r="C13" s="40">
        <v>80000</v>
      </c>
    </row>
    <row r="14" spans="1:3" ht="23.25">
      <c r="A14" s="17">
        <v>12</v>
      </c>
      <c r="B14" s="18" t="s">
        <v>98</v>
      </c>
      <c r="C14" s="40">
        <v>20000</v>
      </c>
    </row>
    <row r="15" spans="1:3" ht="23.25">
      <c r="A15" s="17">
        <v>13</v>
      </c>
      <c r="B15" s="18" t="s">
        <v>99</v>
      </c>
      <c r="C15" s="40">
        <v>120000</v>
      </c>
    </row>
    <row r="16" spans="1:3" ht="23.25">
      <c r="A16" s="17">
        <v>14</v>
      </c>
      <c r="B16" s="18" t="s">
        <v>100</v>
      </c>
      <c r="C16" s="40">
        <v>60000</v>
      </c>
    </row>
    <row r="17" spans="1:3" ht="23.25">
      <c r="A17" s="17">
        <f>A16+1</f>
        <v>15</v>
      </c>
      <c r="B17" s="18"/>
      <c r="C17" s="40"/>
    </row>
    <row r="18" spans="1:3" ht="23.25">
      <c r="A18" s="17">
        <f aca="true" t="shared" si="0" ref="A18:A27">A17+1</f>
        <v>16</v>
      </c>
      <c r="B18" s="18"/>
      <c r="C18" s="40"/>
    </row>
    <row r="19" spans="1:3" ht="23.25">
      <c r="A19" s="17">
        <f t="shared" si="0"/>
        <v>17</v>
      </c>
      <c r="B19" s="18"/>
      <c r="C19" s="40"/>
    </row>
    <row r="20" spans="1:3" ht="23.25">
      <c r="A20" s="17">
        <f t="shared" si="0"/>
        <v>18</v>
      </c>
      <c r="B20" s="18"/>
      <c r="C20" s="40"/>
    </row>
    <row r="21" spans="1:3" ht="23.25">
      <c r="A21" s="17">
        <f t="shared" si="0"/>
        <v>19</v>
      </c>
      <c r="B21" s="18"/>
      <c r="C21" s="40"/>
    </row>
    <row r="22" spans="1:3" ht="23.25">
      <c r="A22" s="17">
        <f t="shared" si="0"/>
        <v>20</v>
      </c>
      <c r="B22" s="18"/>
      <c r="C22" s="40"/>
    </row>
    <row r="23" spans="1:3" ht="23.25">
      <c r="A23" s="17">
        <f t="shared" si="0"/>
        <v>21</v>
      </c>
      <c r="B23" s="18"/>
      <c r="C23" s="40"/>
    </row>
    <row r="24" spans="1:3" ht="23.25">
      <c r="A24" s="17">
        <f t="shared" si="0"/>
        <v>22</v>
      </c>
      <c r="B24" s="18"/>
      <c r="C24" s="40"/>
    </row>
    <row r="25" spans="1:3" ht="23.25">
      <c r="A25" s="17">
        <f t="shared" si="0"/>
        <v>23</v>
      </c>
      <c r="B25" s="18"/>
      <c r="C25" s="40"/>
    </row>
    <row r="26" spans="1:3" ht="23.25">
      <c r="A26" s="17">
        <f t="shared" si="0"/>
        <v>24</v>
      </c>
      <c r="B26" s="18"/>
      <c r="C26" s="40"/>
    </row>
    <row r="27" spans="1:3" ht="23.25">
      <c r="A27" s="17">
        <f t="shared" si="0"/>
        <v>25</v>
      </c>
      <c r="B27" s="18"/>
      <c r="C27" s="40"/>
    </row>
    <row r="28" spans="2:3" ht="24" thickBot="1">
      <c r="B28" s="42" t="s">
        <v>110</v>
      </c>
      <c r="C28" s="41">
        <f>SUM(C3:C27)</f>
        <v>582000</v>
      </c>
    </row>
    <row r="29" ht="24" thickTop="1">
      <c r="A29" s="20" t="s">
        <v>105</v>
      </c>
    </row>
    <row r="30" spans="1:4" ht="23.25">
      <c r="A30" s="33" t="s">
        <v>15</v>
      </c>
      <c r="B30" s="69" t="s">
        <v>111</v>
      </c>
      <c r="C30" s="70"/>
      <c r="D30" s="70"/>
    </row>
  </sheetData>
  <sheetProtection/>
  <mergeCells count="2">
    <mergeCell ref="A1:C1"/>
    <mergeCell ref="B30:D30"/>
  </mergeCells>
  <printOptions/>
  <pageMargins left="1.5748031496062993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7"/>
  <sheetViews>
    <sheetView zoomScalePageLayoutView="0" workbookViewId="0" topLeftCell="A13">
      <selection activeCell="F7" sqref="F7"/>
    </sheetView>
  </sheetViews>
  <sheetFormatPr defaultColWidth="9.140625" defaultRowHeight="15"/>
  <cols>
    <col min="1" max="1" width="8.00390625" style="4" bestFit="1" customWidth="1"/>
    <col min="2" max="2" width="16.7109375" style="4" bestFit="1" customWidth="1"/>
    <col min="3" max="4" width="9.7109375" style="4" customWidth="1"/>
    <col min="5" max="5" width="9.28125" style="5" bestFit="1" customWidth="1"/>
    <col min="6" max="6" width="11.140625" style="5" bestFit="1" customWidth="1"/>
    <col min="7" max="7" width="16.140625" style="5" bestFit="1" customWidth="1"/>
    <col min="8" max="8" width="7.00390625" style="4" customWidth="1"/>
    <col min="9" max="9" width="10.28125" style="5" bestFit="1" customWidth="1"/>
    <col min="10" max="10" width="12.7109375" style="5" bestFit="1" customWidth="1"/>
    <col min="11" max="16384" width="9.140625" style="4" customWidth="1"/>
  </cols>
  <sheetData>
    <row r="1" spans="1:10" ht="23.25">
      <c r="A1" s="71" t="s">
        <v>112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23.25">
      <c r="A2" s="12" t="s">
        <v>113</v>
      </c>
      <c r="B2" s="75"/>
      <c r="C2" s="75"/>
      <c r="D2" s="75"/>
      <c r="E2" s="7" t="s">
        <v>0</v>
      </c>
      <c r="F2" s="76"/>
      <c r="G2" s="76"/>
      <c r="H2" s="12" t="s">
        <v>1</v>
      </c>
      <c r="I2" s="77"/>
      <c r="J2" s="78"/>
      <c r="K2" s="28"/>
    </row>
    <row r="3" spans="5:10" ht="23.25">
      <c r="E3" s="66" t="s">
        <v>9</v>
      </c>
      <c r="F3" s="66"/>
      <c r="G3" s="66"/>
      <c r="I3" s="66" t="s">
        <v>11</v>
      </c>
      <c r="J3" s="66"/>
    </row>
    <row r="4" spans="1:10" ht="23.25">
      <c r="A4" s="62" t="s">
        <v>2</v>
      </c>
      <c r="B4" s="62" t="s">
        <v>3</v>
      </c>
      <c r="C4" s="62" t="s">
        <v>4</v>
      </c>
      <c r="D4" s="62" t="s">
        <v>5</v>
      </c>
      <c r="E4" s="73" t="s">
        <v>6</v>
      </c>
      <c r="F4" s="73"/>
      <c r="G4" s="74" t="s">
        <v>7</v>
      </c>
      <c r="H4" s="62" t="s">
        <v>8</v>
      </c>
      <c r="I4" s="72" t="s">
        <v>10</v>
      </c>
      <c r="J4" s="72"/>
    </row>
    <row r="5" spans="1:10" ht="23.25">
      <c r="A5" s="62"/>
      <c r="B5" s="62"/>
      <c r="C5" s="62"/>
      <c r="D5" s="62"/>
      <c r="E5" s="8" t="s">
        <v>12</v>
      </c>
      <c r="F5" s="8" t="s">
        <v>13</v>
      </c>
      <c r="G5" s="65"/>
      <c r="H5" s="62"/>
      <c r="I5" s="8" t="s">
        <v>14</v>
      </c>
      <c r="J5" s="8" t="s">
        <v>15</v>
      </c>
    </row>
    <row r="6" spans="1:10" ht="23.25">
      <c r="A6" s="9" t="s">
        <v>16</v>
      </c>
      <c r="B6" s="9" t="s">
        <v>17</v>
      </c>
      <c r="C6" s="26">
        <v>1</v>
      </c>
      <c r="D6" s="26">
        <v>20</v>
      </c>
      <c r="E6" s="10">
        <v>8449</v>
      </c>
      <c r="F6" s="10">
        <v>8252</v>
      </c>
      <c r="G6" s="10">
        <f>(E6+F6)*D6</f>
        <v>334020</v>
      </c>
      <c r="H6" s="26">
        <v>2</v>
      </c>
      <c r="I6" s="27">
        <v>30000</v>
      </c>
      <c r="J6" s="10">
        <f>I6*12</f>
        <v>360000</v>
      </c>
    </row>
    <row r="7" spans="1:10" ht="23.25">
      <c r="A7" s="9" t="s">
        <v>16</v>
      </c>
      <c r="B7" s="9" t="s">
        <v>18</v>
      </c>
      <c r="C7" s="26">
        <v>1</v>
      </c>
      <c r="D7" s="26">
        <v>20</v>
      </c>
      <c r="E7" s="10">
        <v>6488</v>
      </c>
      <c r="F7" s="10">
        <v>8252</v>
      </c>
      <c r="G7" s="10">
        <f aca="true" t="shared" si="0" ref="G7:G20">(E7+F7)*D7</f>
        <v>294800</v>
      </c>
      <c r="H7" s="26">
        <v>1</v>
      </c>
      <c r="I7" s="27">
        <v>15000</v>
      </c>
      <c r="J7" s="10">
        <f aca="true" t="shared" si="1" ref="J7:J20">I7*12</f>
        <v>180000</v>
      </c>
    </row>
    <row r="8" spans="1:10" ht="23.25">
      <c r="A8" s="9" t="s">
        <v>16</v>
      </c>
      <c r="B8" s="9" t="s">
        <v>19</v>
      </c>
      <c r="C8" s="26">
        <v>1</v>
      </c>
      <c r="D8" s="26">
        <v>20</v>
      </c>
      <c r="E8" s="10">
        <v>7797</v>
      </c>
      <c r="F8" s="10">
        <v>8252</v>
      </c>
      <c r="G8" s="10">
        <f t="shared" si="0"/>
        <v>320980</v>
      </c>
      <c r="H8" s="26">
        <v>1</v>
      </c>
      <c r="I8" s="27">
        <v>15000</v>
      </c>
      <c r="J8" s="10">
        <f t="shared" si="1"/>
        <v>180000</v>
      </c>
    </row>
    <row r="9" spans="1:10" ht="23.25">
      <c r="A9" s="9" t="s">
        <v>16</v>
      </c>
      <c r="B9" s="9" t="s">
        <v>20</v>
      </c>
      <c r="C9" s="26">
        <v>1</v>
      </c>
      <c r="D9" s="26">
        <v>20</v>
      </c>
      <c r="E9" s="10">
        <v>7589</v>
      </c>
      <c r="F9" s="10">
        <v>8252</v>
      </c>
      <c r="G9" s="10">
        <f t="shared" si="0"/>
        <v>316820</v>
      </c>
      <c r="H9" s="26">
        <v>1</v>
      </c>
      <c r="I9" s="27">
        <v>15000</v>
      </c>
      <c r="J9" s="10">
        <f t="shared" si="1"/>
        <v>180000</v>
      </c>
    </row>
    <row r="10" spans="1:10" ht="23.25">
      <c r="A10" s="9" t="s">
        <v>16</v>
      </c>
      <c r="B10" s="9" t="s">
        <v>21</v>
      </c>
      <c r="C10" s="26">
        <v>1</v>
      </c>
      <c r="D10" s="26">
        <v>20</v>
      </c>
      <c r="E10" s="10">
        <v>6822</v>
      </c>
      <c r="F10" s="10">
        <v>8252</v>
      </c>
      <c r="G10" s="10">
        <f t="shared" si="0"/>
        <v>301480</v>
      </c>
      <c r="H10" s="26">
        <v>1</v>
      </c>
      <c r="I10" s="27">
        <v>15000</v>
      </c>
      <c r="J10" s="10">
        <f t="shared" si="1"/>
        <v>180000</v>
      </c>
    </row>
    <row r="11" spans="1:10" ht="23.25">
      <c r="A11" s="9" t="s">
        <v>22</v>
      </c>
      <c r="B11" s="9" t="s">
        <v>17</v>
      </c>
      <c r="C11" s="26">
        <v>1</v>
      </c>
      <c r="D11" s="26">
        <v>20</v>
      </c>
      <c r="E11" s="10">
        <v>8449</v>
      </c>
      <c r="F11" s="10">
        <v>8252</v>
      </c>
      <c r="G11" s="10">
        <f t="shared" si="0"/>
        <v>334020</v>
      </c>
      <c r="H11" s="26">
        <v>1</v>
      </c>
      <c r="I11" s="27">
        <v>15000</v>
      </c>
      <c r="J11" s="10">
        <f t="shared" si="1"/>
        <v>180000</v>
      </c>
    </row>
    <row r="12" spans="1:10" ht="23.25">
      <c r="A12" s="9" t="s">
        <v>22</v>
      </c>
      <c r="B12" s="9" t="s">
        <v>18</v>
      </c>
      <c r="C12" s="26">
        <v>1</v>
      </c>
      <c r="D12" s="26">
        <v>20</v>
      </c>
      <c r="E12" s="10">
        <v>6488</v>
      </c>
      <c r="F12" s="10">
        <v>8252</v>
      </c>
      <c r="G12" s="10">
        <f t="shared" si="0"/>
        <v>294800</v>
      </c>
      <c r="H12" s="26">
        <v>1</v>
      </c>
      <c r="I12" s="27">
        <v>15000</v>
      </c>
      <c r="J12" s="10">
        <f t="shared" si="1"/>
        <v>180000</v>
      </c>
    </row>
    <row r="13" spans="1:10" ht="23.25">
      <c r="A13" s="9" t="s">
        <v>22</v>
      </c>
      <c r="B13" s="9" t="s">
        <v>19</v>
      </c>
      <c r="C13" s="26">
        <v>1</v>
      </c>
      <c r="D13" s="26">
        <v>20</v>
      </c>
      <c r="E13" s="10">
        <v>7797</v>
      </c>
      <c r="F13" s="10">
        <v>6599</v>
      </c>
      <c r="G13" s="10">
        <f t="shared" si="0"/>
        <v>287920</v>
      </c>
      <c r="H13" s="26">
        <v>1</v>
      </c>
      <c r="I13" s="27">
        <v>15000</v>
      </c>
      <c r="J13" s="10">
        <f t="shared" si="1"/>
        <v>180000</v>
      </c>
    </row>
    <row r="14" spans="1:10" ht="23.25">
      <c r="A14" s="9" t="s">
        <v>22</v>
      </c>
      <c r="B14" s="9" t="s">
        <v>20</v>
      </c>
      <c r="C14" s="26">
        <v>1</v>
      </c>
      <c r="D14" s="26">
        <v>20</v>
      </c>
      <c r="E14" s="10">
        <v>7589</v>
      </c>
      <c r="F14" s="10">
        <v>8252</v>
      </c>
      <c r="G14" s="10">
        <f t="shared" si="0"/>
        <v>316820</v>
      </c>
      <c r="H14" s="26">
        <v>1</v>
      </c>
      <c r="I14" s="27">
        <v>15000</v>
      </c>
      <c r="J14" s="10">
        <f t="shared" si="1"/>
        <v>180000</v>
      </c>
    </row>
    <row r="15" spans="1:10" ht="23.25">
      <c r="A15" s="9" t="s">
        <v>22</v>
      </c>
      <c r="B15" s="9" t="s">
        <v>21</v>
      </c>
      <c r="C15" s="26">
        <v>1</v>
      </c>
      <c r="D15" s="26">
        <v>20</v>
      </c>
      <c r="E15" s="10">
        <v>6822</v>
      </c>
      <c r="F15" s="10">
        <v>8252</v>
      </c>
      <c r="G15" s="10">
        <f t="shared" si="0"/>
        <v>301480</v>
      </c>
      <c r="H15" s="26">
        <v>1</v>
      </c>
      <c r="I15" s="27">
        <v>15000</v>
      </c>
      <c r="J15" s="10">
        <f t="shared" si="1"/>
        <v>180000</v>
      </c>
    </row>
    <row r="16" spans="1:10" ht="23.25">
      <c r="A16" s="9" t="s">
        <v>23</v>
      </c>
      <c r="B16" s="9" t="s">
        <v>17</v>
      </c>
      <c r="C16" s="26">
        <v>1</v>
      </c>
      <c r="D16" s="26">
        <v>20</v>
      </c>
      <c r="E16" s="10">
        <v>8449</v>
      </c>
      <c r="F16" s="10">
        <v>8252</v>
      </c>
      <c r="G16" s="10">
        <f t="shared" si="0"/>
        <v>334020</v>
      </c>
      <c r="H16" s="26">
        <v>1</v>
      </c>
      <c r="I16" s="27">
        <v>15000</v>
      </c>
      <c r="J16" s="10">
        <f t="shared" si="1"/>
        <v>180000</v>
      </c>
    </row>
    <row r="17" spans="1:10" ht="23.25">
      <c r="A17" s="9" t="s">
        <v>23</v>
      </c>
      <c r="B17" s="9" t="s">
        <v>18</v>
      </c>
      <c r="C17" s="26">
        <v>1</v>
      </c>
      <c r="D17" s="26">
        <v>20</v>
      </c>
      <c r="E17" s="10">
        <v>6488</v>
      </c>
      <c r="F17" s="10">
        <v>8252</v>
      </c>
      <c r="G17" s="10">
        <f t="shared" si="0"/>
        <v>294800</v>
      </c>
      <c r="H17" s="26">
        <v>1</v>
      </c>
      <c r="I17" s="27">
        <v>15000</v>
      </c>
      <c r="J17" s="10">
        <f t="shared" si="1"/>
        <v>180000</v>
      </c>
    </row>
    <row r="18" spans="1:10" ht="23.25">
      <c r="A18" s="9" t="s">
        <v>23</v>
      </c>
      <c r="B18" s="9" t="s">
        <v>19</v>
      </c>
      <c r="C18" s="26">
        <v>1</v>
      </c>
      <c r="D18" s="26">
        <v>20</v>
      </c>
      <c r="E18" s="10">
        <v>7797</v>
      </c>
      <c r="F18" s="10">
        <v>8252</v>
      </c>
      <c r="G18" s="10">
        <f t="shared" si="0"/>
        <v>320980</v>
      </c>
      <c r="H18" s="26">
        <v>1</v>
      </c>
      <c r="I18" s="27">
        <v>15000</v>
      </c>
      <c r="J18" s="10">
        <f t="shared" si="1"/>
        <v>180000</v>
      </c>
    </row>
    <row r="19" spans="1:10" ht="23.25">
      <c r="A19" s="9" t="s">
        <v>23</v>
      </c>
      <c r="B19" s="9" t="s">
        <v>20</v>
      </c>
      <c r="C19" s="26">
        <v>1</v>
      </c>
      <c r="D19" s="26">
        <v>20</v>
      </c>
      <c r="E19" s="10">
        <v>7589</v>
      </c>
      <c r="F19" s="10">
        <v>8252</v>
      </c>
      <c r="G19" s="10">
        <f t="shared" si="0"/>
        <v>316820</v>
      </c>
      <c r="H19" s="26">
        <v>1</v>
      </c>
      <c r="I19" s="27">
        <v>15000</v>
      </c>
      <c r="J19" s="10">
        <f t="shared" si="1"/>
        <v>180000</v>
      </c>
    </row>
    <row r="20" spans="1:10" ht="23.25">
      <c r="A20" s="9" t="s">
        <v>23</v>
      </c>
      <c r="B20" s="9" t="s">
        <v>21</v>
      </c>
      <c r="C20" s="43">
        <v>1</v>
      </c>
      <c r="D20" s="26">
        <v>20</v>
      </c>
      <c r="E20" s="10">
        <v>6822</v>
      </c>
      <c r="F20" s="10">
        <v>8252</v>
      </c>
      <c r="G20" s="10">
        <f t="shared" si="0"/>
        <v>301480</v>
      </c>
      <c r="H20" s="43">
        <v>1</v>
      </c>
      <c r="I20" s="27">
        <v>15000</v>
      </c>
      <c r="J20" s="10">
        <f t="shared" si="1"/>
        <v>180000</v>
      </c>
    </row>
    <row r="21" spans="3:10" ht="24" thickBot="1">
      <c r="C21" s="29">
        <f>SUM(C6:C20)</f>
        <v>15</v>
      </c>
      <c r="D21" s="29">
        <f>SUM(D6:D20)</f>
        <v>300</v>
      </c>
      <c r="E21" s="7"/>
      <c r="F21" s="7"/>
      <c r="G21" s="30">
        <f>SUM(G6:G20)</f>
        <v>4671240</v>
      </c>
      <c r="H21" s="29">
        <f>SUM(H6:H20)</f>
        <v>16</v>
      </c>
      <c r="I21" s="7"/>
      <c r="J21" s="30">
        <f>SUM(J6:J20)</f>
        <v>2880000</v>
      </c>
    </row>
    <row r="22" ht="24" thickTop="1"/>
    <row r="23" spans="1:4" ht="23.25">
      <c r="A23" s="20" t="s">
        <v>105</v>
      </c>
      <c r="B23" s="1"/>
      <c r="C23" s="3"/>
      <c r="D23" s="1"/>
    </row>
    <row r="24" spans="1:10" ht="23.25">
      <c r="A24" s="59" t="s">
        <v>4</v>
      </c>
      <c r="B24" s="60"/>
      <c r="C24" s="80" t="s">
        <v>115</v>
      </c>
      <c r="D24" s="81"/>
      <c r="E24" s="81"/>
      <c r="F24" s="81"/>
      <c r="G24" s="81"/>
      <c r="H24" s="81"/>
      <c r="I24" s="81"/>
      <c r="J24" s="81"/>
    </row>
    <row r="25" spans="1:10" ht="23.25">
      <c r="A25" s="79" t="s">
        <v>5</v>
      </c>
      <c r="B25" s="79"/>
      <c r="C25" s="79" t="s">
        <v>116</v>
      </c>
      <c r="D25" s="81"/>
      <c r="E25" s="81"/>
      <c r="F25" s="81"/>
      <c r="G25" s="81"/>
      <c r="H25" s="81"/>
      <c r="I25" s="81"/>
      <c r="J25" s="81"/>
    </row>
    <row r="26" spans="1:10" ht="23.25">
      <c r="A26" s="79" t="s">
        <v>8</v>
      </c>
      <c r="B26" s="79"/>
      <c r="C26" s="79" t="s">
        <v>125</v>
      </c>
      <c r="D26" s="81"/>
      <c r="E26" s="81"/>
      <c r="F26" s="81"/>
      <c r="G26" s="81"/>
      <c r="H26" s="81"/>
      <c r="I26" s="81"/>
      <c r="J26" s="81"/>
    </row>
    <row r="27" spans="1:10" ht="23.25">
      <c r="A27" s="79" t="s">
        <v>114</v>
      </c>
      <c r="B27" s="79"/>
      <c r="C27" s="79" t="s">
        <v>126</v>
      </c>
      <c r="D27" s="81"/>
      <c r="E27" s="81"/>
      <c r="F27" s="81"/>
      <c r="G27" s="81"/>
      <c r="H27" s="81"/>
      <c r="I27" s="81"/>
      <c r="J27" s="81"/>
    </row>
  </sheetData>
  <sheetProtection/>
  <mergeCells count="22">
    <mergeCell ref="A27:B27"/>
    <mergeCell ref="C24:J24"/>
    <mergeCell ref="C25:J25"/>
    <mergeCell ref="C26:J26"/>
    <mergeCell ref="C27:J27"/>
    <mergeCell ref="A24:B24"/>
    <mergeCell ref="A25:B25"/>
    <mergeCell ref="A26:B26"/>
    <mergeCell ref="A4:A5"/>
    <mergeCell ref="A1:J1"/>
    <mergeCell ref="I3:J3"/>
    <mergeCell ref="I4:J4"/>
    <mergeCell ref="E4:F4"/>
    <mergeCell ref="E3:G3"/>
    <mergeCell ref="H4:H5"/>
    <mergeCell ref="G4:G5"/>
    <mergeCell ref="B2:D2"/>
    <mergeCell ref="F2:G2"/>
    <mergeCell ref="I2:J2"/>
    <mergeCell ref="D4:D5"/>
    <mergeCell ref="C4:C5"/>
    <mergeCell ref="B4:B5"/>
  </mergeCells>
  <printOptions/>
  <pageMargins left="1.220472440944882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65"/>
  <sheetViews>
    <sheetView zoomScalePageLayoutView="0" workbookViewId="0" topLeftCell="A1">
      <selection activeCell="E62" sqref="E62"/>
    </sheetView>
  </sheetViews>
  <sheetFormatPr defaultColWidth="9.140625" defaultRowHeight="15"/>
  <cols>
    <col min="1" max="1" width="6.57421875" style="4" customWidth="1"/>
    <col min="2" max="2" width="35.57421875" style="4" customWidth="1"/>
    <col min="3" max="3" width="13.8515625" style="5" customWidth="1"/>
    <col min="4" max="4" width="12.57421875" style="25" customWidth="1"/>
    <col min="5" max="5" width="13.8515625" style="5" customWidth="1"/>
    <col min="6" max="7" width="10.57421875" style="4" customWidth="1"/>
    <col min="8" max="16384" width="9.140625" style="4" customWidth="1"/>
  </cols>
  <sheetData>
    <row r="1" spans="1:6" ht="23.25">
      <c r="A1" s="84" t="s">
        <v>123</v>
      </c>
      <c r="B1" s="84"/>
      <c r="C1" s="84"/>
      <c r="D1" s="84"/>
      <c r="E1" s="84"/>
      <c r="F1" s="6"/>
    </row>
    <row r="2" spans="1:5" ht="23.25">
      <c r="A2" s="66" t="s">
        <v>63</v>
      </c>
      <c r="B2" s="66" t="s">
        <v>3</v>
      </c>
      <c r="C2" s="64" t="s">
        <v>24</v>
      </c>
      <c r="D2" s="66" t="s">
        <v>26</v>
      </c>
      <c r="E2" s="66"/>
    </row>
    <row r="3" spans="1:5" ht="23.25">
      <c r="A3" s="66"/>
      <c r="B3" s="66"/>
      <c r="C3" s="64"/>
      <c r="D3" s="24" t="s">
        <v>25</v>
      </c>
      <c r="E3" s="8" t="s">
        <v>24</v>
      </c>
    </row>
    <row r="4" spans="1:5" ht="23.25">
      <c r="A4" s="11">
        <v>1</v>
      </c>
      <c r="B4" s="9" t="s">
        <v>27</v>
      </c>
      <c r="C4" s="27">
        <v>5000000</v>
      </c>
      <c r="D4" s="26">
        <v>5</v>
      </c>
      <c r="E4" s="10">
        <f>D4*C4/100</f>
        <v>250000</v>
      </c>
    </row>
    <row r="5" spans="1:5" ht="23.25">
      <c r="A5" s="11">
        <v>2</v>
      </c>
      <c r="B5" s="9" t="s">
        <v>28</v>
      </c>
      <c r="C5" s="27">
        <v>1200000</v>
      </c>
      <c r="D5" s="26">
        <v>0</v>
      </c>
      <c r="E5" s="10">
        <f aca="true" t="shared" si="0" ref="E5:E30">D5*C5/100</f>
        <v>0</v>
      </c>
    </row>
    <row r="6" spans="1:5" ht="23.25">
      <c r="A6" s="11">
        <v>3</v>
      </c>
      <c r="B6" s="9" t="s">
        <v>29</v>
      </c>
      <c r="C6" s="27">
        <v>24000</v>
      </c>
      <c r="D6" s="26">
        <v>20</v>
      </c>
      <c r="E6" s="10">
        <f t="shared" si="0"/>
        <v>4800</v>
      </c>
    </row>
    <row r="7" spans="1:5" ht="23.25">
      <c r="A7" s="11">
        <v>4</v>
      </c>
      <c r="B7" s="9" t="s">
        <v>30</v>
      </c>
      <c r="C7" s="27">
        <v>100000</v>
      </c>
      <c r="D7" s="26">
        <v>20</v>
      </c>
      <c r="E7" s="10">
        <f t="shared" si="0"/>
        <v>20000</v>
      </c>
    </row>
    <row r="8" spans="1:5" ht="23.25">
      <c r="A8" s="11">
        <v>5</v>
      </c>
      <c r="B8" s="9" t="s">
        <v>31</v>
      </c>
      <c r="C8" s="27">
        <v>200000</v>
      </c>
      <c r="D8" s="26">
        <v>20</v>
      </c>
      <c r="E8" s="10">
        <f t="shared" si="0"/>
        <v>40000</v>
      </c>
    </row>
    <row r="9" spans="1:5" ht="23.25">
      <c r="A9" s="11">
        <v>6</v>
      </c>
      <c r="B9" s="9" t="s">
        <v>32</v>
      </c>
      <c r="C9" s="27">
        <v>15000</v>
      </c>
      <c r="D9" s="26">
        <v>20</v>
      </c>
      <c r="E9" s="10">
        <f t="shared" si="0"/>
        <v>3000</v>
      </c>
    </row>
    <row r="10" spans="1:5" ht="23.25">
      <c r="A10" s="11">
        <v>7</v>
      </c>
      <c r="B10" s="9" t="s">
        <v>33</v>
      </c>
      <c r="C10" s="27">
        <v>20000</v>
      </c>
      <c r="D10" s="26">
        <v>20</v>
      </c>
      <c r="E10" s="10">
        <f t="shared" si="0"/>
        <v>4000</v>
      </c>
    </row>
    <row r="11" spans="1:5" ht="23.25">
      <c r="A11" s="11">
        <v>8</v>
      </c>
      <c r="B11" s="9" t="s">
        <v>34</v>
      </c>
      <c r="C11" s="27">
        <v>5000</v>
      </c>
      <c r="D11" s="26">
        <v>20</v>
      </c>
      <c r="E11" s="10">
        <f t="shared" si="0"/>
        <v>1000</v>
      </c>
    </row>
    <row r="12" spans="1:5" ht="23.25">
      <c r="A12" s="11">
        <v>9</v>
      </c>
      <c r="B12" s="9" t="s">
        <v>35</v>
      </c>
      <c r="C12" s="27">
        <v>12000</v>
      </c>
      <c r="D12" s="26">
        <v>20</v>
      </c>
      <c r="E12" s="10">
        <f t="shared" si="0"/>
        <v>2400</v>
      </c>
    </row>
    <row r="13" spans="1:5" ht="23.25">
      <c r="A13" s="11">
        <v>10</v>
      </c>
      <c r="B13" s="9" t="s">
        <v>36</v>
      </c>
      <c r="C13" s="27">
        <v>25000</v>
      </c>
      <c r="D13" s="26">
        <v>20</v>
      </c>
      <c r="E13" s="10">
        <f t="shared" si="0"/>
        <v>5000</v>
      </c>
    </row>
    <row r="14" spans="1:5" ht="23.25">
      <c r="A14" s="11">
        <v>11</v>
      </c>
      <c r="B14" s="9" t="s">
        <v>37</v>
      </c>
      <c r="C14" s="27">
        <v>3000</v>
      </c>
      <c r="D14" s="26">
        <v>20</v>
      </c>
      <c r="E14" s="10">
        <f t="shared" si="0"/>
        <v>600</v>
      </c>
    </row>
    <row r="15" spans="1:5" ht="23.25">
      <c r="A15" s="11">
        <v>12</v>
      </c>
      <c r="B15" s="9" t="s">
        <v>38</v>
      </c>
      <c r="C15" s="27">
        <v>12000</v>
      </c>
      <c r="D15" s="26">
        <v>20</v>
      </c>
      <c r="E15" s="10">
        <f t="shared" si="0"/>
        <v>2400</v>
      </c>
    </row>
    <row r="16" spans="1:5" ht="23.25">
      <c r="A16" s="11">
        <v>13</v>
      </c>
      <c r="B16" s="9" t="s">
        <v>39</v>
      </c>
      <c r="C16" s="27">
        <v>40000</v>
      </c>
      <c r="D16" s="26">
        <v>20</v>
      </c>
      <c r="E16" s="10">
        <f t="shared" si="0"/>
        <v>8000</v>
      </c>
    </row>
    <row r="17" spans="1:5" ht="23.25">
      <c r="A17" s="11">
        <v>14</v>
      </c>
      <c r="B17" s="9" t="s">
        <v>40</v>
      </c>
      <c r="C17" s="27">
        <v>20000</v>
      </c>
      <c r="D17" s="26">
        <v>5</v>
      </c>
      <c r="E17" s="10">
        <f t="shared" si="0"/>
        <v>1000</v>
      </c>
    </row>
    <row r="18" spans="1:5" ht="23.25">
      <c r="A18" s="11">
        <v>15</v>
      </c>
      <c r="B18" s="9" t="s">
        <v>41</v>
      </c>
      <c r="C18" s="27">
        <v>10000</v>
      </c>
      <c r="D18" s="26">
        <v>20</v>
      </c>
      <c r="E18" s="10">
        <f t="shared" si="0"/>
        <v>2000</v>
      </c>
    </row>
    <row r="19" spans="1:5" ht="23.25">
      <c r="A19" s="11">
        <v>16</v>
      </c>
      <c r="B19" s="9" t="s">
        <v>42</v>
      </c>
      <c r="C19" s="27">
        <v>120000</v>
      </c>
      <c r="D19" s="26">
        <v>20</v>
      </c>
      <c r="E19" s="10">
        <f t="shared" si="0"/>
        <v>24000</v>
      </c>
    </row>
    <row r="20" spans="1:5" ht="23.25">
      <c r="A20" s="11">
        <v>17</v>
      </c>
      <c r="B20" s="9" t="s">
        <v>43</v>
      </c>
      <c r="C20" s="27">
        <v>60000</v>
      </c>
      <c r="D20" s="26">
        <v>20</v>
      </c>
      <c r="E20" s="10">
        <f t="shared" si="0"/>
        <v>12000</v>
      </c>
    </row>
    <row r="21" spans="1:5" ht="23.25">
      <c r="A21" s="11">
        <v>18</v>
      </c>
      <c r="B21" s="9" t="s">
        <v>44</v>
      </c>
      <c r="C21" s="27">
        <v>20000</v>
      </c>
      <c r="D21" s="26">
        <v>20</v>
      </c>
      <c r="E21" s="10">
        <f t="shared" si="0"/>
        <v>4000</v>
      </c>
    </row>
    <row r="22" spans="1:5" ht="23.25">
      <c r="A22" s="11">
        <v>19</v>
      </c>
      <c r="B22" s="9" t="s">
        <v>45</v>
      </c>
      <c r="C22" s="27">
        <v>12000</v>
      </c>
      <c r="D22" s="26">
        <v>20</v>
      </c>
      <c r="E22" s="10">
        <f t="shared" si="0"/>
        <v>2400</v>
      </c>
    </row>
    <row r="23" spans="1:5" ht="23.25">
      <c r="A23" s="11">
        <v>20</v>
      </c>
      <c r="B23" s="9" t="s">
        <v>46</v>
      </c>
      <c r="C23" s="27">
        <v>20000</v>
      </c>
      <c r="D23" s="26">
        <v>5</v>
      </c>
      <c r="E23" s="10">
        <f t="shared" si="0"/>
        <v>1000</v>
      </c>
    </row>
    <row r="24" spans="1:5" ht="23.25">
      <c r="A24" s="11">
        <v>21</v>
      </c>
      <c r="B24" s="9" t="s">
        <v>47</v>
      </c>
      <c r="C24" s="27">
        <v>30000</v>
      </c>
      <c r="D24" s="26">
        <v>0</v>
      </c>
      <c r="E24" s="10">
        <f t="shared" si="0"/>
        <v>0</v>
      </c>
    </row>
    <row r="25" spans="1:5" ht="23.25">
      <c r="A25" s="11">
        <v>22</v>
      </c>
      <c r="B25" s="9" t="s">
        <v>48</v>
      </c>
      <c r="C25" s="27">
        <v>7000</v>
      </c>
      <c r="D25" s="26">
        <v>20</v>
      </c>
      <c r="E25" s="10">
        <f t="shared" si="0"/>
        <v>1400</v>
      </c>
    </row>
    <row r="26" spans="1:5" ht="23.25">
      <c r="A26" s="11">
        <v>23</v>
      </c>
      <c r="B26" s="9" t="s">
        <v>49</v>
      </c>
      <c r="C26" s="27">
        <v>1000</v>
      </c>
      <c r="D26" s="26">
        <v>0</v>
      </c>
      <c r="E26" s="10">
        <f t="shared" si="0"/>
        <v>0</v>
      </c>
    </row>
    <row r="27" spans="1:5" ht="23.25">
      <c r="A27" s="11">
        <v>24</v>
      </c>
      <c r="B27" s="9" t="s">
        <v>50</v>
      </c>
      <c r="C27" s="27">
        <v>300000</v>
      </c>
      <c r="D27" s="26">
        <v>0</v>
      </c>
      <c r="E27" s="10">
        <f t="shared" si="0"/>
        <v>0</v>
      </c>
    </row>
    <row r="28" spans="1:5" ht="23.25">
      <c r="A28" s="11">
        <v>25</v>
      </c>
      <c r="B28" s="9" t="s">
        <v>51</v>
      </c>
      <c r="C28" s="27">
        <v>3000</v>
      </c>
      <c r="D28" s="26">
        <v>20</v>
      </c>
      <c r="E28" s="10">
        <f t="shared" si="0"/>
        <v>600</v>
      </c>
    </row>
    <row r="29" spans="1:5" ht="23.25">
      <c r="A29" s="24">
        <v>26</v>
      </c>
      <c r="B29" s="9" t="s">
        <v>52</v>
      </c>
      <c r="C29" s="27">
        <v>450000</v>
      </c>
      <c r="D29" s="26">
        <v>5</v>
      </c>
      <c r="E29" s="10">
        <f t="shared" si="0"/>
        <v>22500</v>
      </c>
    </row>
    <row r="30" spans="1:5" ht="23.25">
      <c r="A30" s="24">
        <v>27</v>
      </c>
      <c r="B30" s="13"/>
      <c r="C30" s="27"/>
      <c r="D30" s="26"/>
      <c r="E30" s="10">
        <f t="shared" si="0"/>
        <v>0</v>
      </c>
    </row>
    <row r="31" spans="1:5" ht="23.25">
      <c r="A31" s="83"/>
      <c r="B31" s="83"/>
      <c r="C31" s="82" t="s">
        <v>117</v>
      </c>
      <c r="D31" s="82"/>
      <c r="E31" s="82"/>
    </row>
    <row r="32" spans="1:5" ht="23.25">
      <c r="A32" s="66" t="s">
        <v>63</v>
      </c>
      <c r="B32" s="66" t="s">
        <v>3</v>
      </c>
      <c r="C32" s="64" t="s">
        <v>24</v>
      </c>
      <c r="D32" s="66" t="s">
        <v>26</v>
      </c>
      <c r="E32" s="66"/>
    </row>
    <row r="33" spans="1:5" ht="23.25">
      <c r="A33" s="66"/>
      <c r="B33" s="66"/>
      <c r="C33" s="64"/>
      <c r="D33" s="24" t="s">
        <v>25</v>
      </c>
      <c r="E33" s="23" t="s">
        <v>24</v>
      </c>
    </row>
    <row r="34" spans="1:5" ht="23.25">
      <c r="A34" s="24">
        <v>28</v>
      </c>
      <c r="B34" s="9"/>
      <c r="C34" s="27"/>
      <c r="D34" s="26"/>
      <c r="E34" s="10">
        <f aca="true" t="shared" si="1" ref="E34:E53">D34*C34/100</f>
        <v>0</v>
      </c>
    </row>
    <row r="35" spans="1:6" ht="23.25">
      <c r="A35" s="24">
        <f>A34+1</f>
        <v>29</v>
      </c>
      <c r="B35" s="9"/>
      <c r="C35" s="27"/>
      <c r="D35" s="26"/>
      <c r="E35" s="10">
        <f t="shared" si="1"/>
        <v>0</v>
      </c>
      <c r="F35" s="14"/>
    </row>
    <row r="36" spans="1:6" ht="23.25">
      <c r="A36" s="24">
        <f aca="true" t="shared" si="2" ref="A36:A53">A35+1</f>
        <v>30</v>
      </c>
      <c r="B36" s="9"/>
      <c r="C36" s="27"/>
      <c r="D36" s="26"/>
      <c r="E36" s="10">
        <f t="shared" si="1"/>
        <v>0</v>
      </c>
      <c r="F36" s="14"/>
    </row>
    <row r="37" spans="1:5" ht="23.25">
      <c r="A37" s="24">
        <f t="shared" si="2"/>
        <v>31</v>
      </c>
      <c r="B37" s="9"/>
      <c r="C37" s="27"/>
      <c r="D37" s="26"/>
      <c r="E37" s="10">
        <f t="shared" si="1"/>
        <v>0</v>
      </c>
    </row>
    <row r="38" spans="1:5" ht="23.25">
      <c r="A38" s="24">
        <f t="shared" si="2"/>
        <v>32</v>
      </c>
      <c r="B38" s="9"/>
      <c r="C38" s="27"/>
      <c r="D38" s="26"/>
      <c r="E38" s="10">
        <f t="shared" si="1"/>
        <v>0</v>
      </c>
    </row>
    <row r="39" spans="1:5" ht="23.25">
      <c r="A39" s="24">
        <f t="shared" si="2"/>
        <v>33</v>
      </c>
      <c r="B39" s="9"/>
      <c r="C39" s="27"/>
      <c r="D39" s="26"/>
      <c r="E39" s="10">
        <f t="shared" si="1"/>
        <v>0</v>
      </c>
    </row>
    <row r="40" spans="1:5" ht="23.25">
      <c r="A40" s="24">
        <f t="shared" si="2"/>
        <v>34</v>
      </c>
      <c r="B40" s="9"/>
      <c r="C40" s="27"/>
      <c r="D40" s="26"/>
      <c r="E40" s="10">
        <f t="shared" si="1"/>
        <v>0</v>
      </c>
    </row>
    <row r="41" spans="1:5" ht="23.25">
      <c r="A41" s="24">
        <f t="shared" si="2"/>
        <v>35</v>
      </c>
      <c r="B41" s="9"/>
      <c r="C41" s="27"/>
      <c r="D41" s="26"/>
      <c r="E41" s="10">
        <f t="shared" si="1"/>
        <v>0</v>
      </c>
    </row>
    <row r="42" spans="1:5" ht="23.25">
      <c r="A42" s="24">
        <f t="shared" si="2"/>
        <v>36</v>
      </c>
      <c r="B42" s="9"/>
      <c r="C42" s="27"/>
      <c r="D42" s="26"/>
      <c r="E42" s="10">
        <f t="shared" si="1"/>
        <v>0</v>
      </c>
    </row>
    <row r="43" spans="1:5" ht="23.25">
      <c r="A43" s="24">
        <f t="shared" si="2"/>
        <v>37</v>
      </c>
      <c r="B43" s="9"/>
      <c r="C43" s="27"/>
      <c r="D43" s="26"/>
      <c r="E43" s="10">
        <f t="shared" si="1"/>
        <v>0</v>
      </c>
    </row>
    <row r="44" spans="1:5" ht="23.25">
      <c r="A44" s="24">
        <f t="shared" si="2"/>
        <v>38</v>
      </c>
      <c r="B44" s="9"/>
      <c r="C44" s="27"/>
      <c r="D44" s="26"/>
      <c r="E44" s="10">
        <f t="shared" si="1"/>
        <v>0</v>
      </c>
    </row>
    <row r="45" spans="1:5" ht="23.25">
      <c r="A45" s="24">
        <f t="shared" si="2"/>
        <v>39</v>
      </c>
      <c r="B45" s="9"/>
      <c r="C45" s="27"/>
      <c r="D45" s="26"/>
      <c r="E45" s="10">
        <f t="shared" si="1"/>
        <v>0</v>
      </c>
    </row>
    <row r="46" spans="1:5" ht="23.25">
      <c r="A46" s="24">
        <f t="shared" si="2"/>
        <v>40</v>
      </c>
      <c r="B46" s="9"/>
      <c r="C46" s="27"/>
      <c r="D46" s="26"/>
      <c r="E46" s="10">
        <f t="shared" si="1"/>
        <v>0</v>
      </c>
    </row>
    <row r="47" spans="1:5" ht="23.25">
      <c r="A47" s="24">
        <f t="shared" si="2"/>
        <v>41</v>
      </c>
      <c r="B47" s="9"/>
      <c r="C47" s="27"/>
      <c r="D47" s="26"/>
      <c r="E47" s="10">
        <f t="shared" si="1"/>
        <v>0</v>
      </c>
    </row>
    <row r="48" spans="1:5" ht="23.25">
      <c r="A48" s="24">
        <f t="shared" si="2"/>
        <v>42</v>
      </c>
      <c r="B48" s="9"/>
      <c r="C48" s="27"/>
      <c r="D48" s="26"/>
      <c r="E48" s="10">
        <f t="shared" si="1"/>
        <v>0</v>
      </c>
    </row>
    <row r="49" spans="1:5" ht="23.25">
      <c r="A49" s="24">
        <f t="shared" si="2"/>
        <v>43</v>
      </c>
      <c r="B49" s="9"/>
      <c r="C49" s="27"/>
      <c r="D49" s="26"/>
      <c r="E49" s="10">
        <f t="shared" si="1"/>
        <v>0</v>
      </c>
    </row>
    <row r="50" spans="1:5" ht="23.25">
      <c r="A50" s="24">
        <f t="shared" si="2"/>
        <v>44</v>
      </c>
      <c r="B50" s="9"/>
      <c r="C50" s="27"/>
      <c r="D50" s="26"/>
      <c r="E50" s="10">
        <f t="shared" si="1"/>
        <v>0</v>
      </c>
    </row>
    <row r="51" spans="1:5" ht="23.25">
      <c r="A51" s="24">
        <f t="shared" si="2"/>
        <v>45</v>
      </c>
      <c r="B51" s="9"/>
      <c r="C51" s="27"/>
      <c r="D51" s="26"/>
      <c r="E51" s="10">
        <f t="shared" si="1"/>
        <v>0</v>
      </c>
    </row>
    <row r="52" spans="1:5" ht="23.25">
      <c r="A52" s="24">
        <f t="shared" si="2"/>
        <v>46</v>
      </c>
      <c r="B52" s="9"/>
      <c r="C52" s="27"/>
      <c r="D52" s="26"/>
      <c r="E52" s="10">
        <f t="shared" si="1"/>
        <v>0</v>
      </c>
    </row>
    <row r="53" spans="1:5" ht="23.25">
      <c r="A53" s="24">
        <f t="shared" si="2"/>
        <v>47</v>
      </c>
      <c r="B53" s="9"/>
      <c r="C53" s="27"/>
      <c r="D53" s="26"/>
      <c r="E53" s="10">
        <f t="shared" si="1"/>
        <v>0</v>
      </c>
    </row>
    <row r="54" spans="3:5" ht="24" thickBot="1">
      <c r="C54" s="39">
        <f>SUM(C34:C53,,C4:C30)</f>
        <v>7709000</v>
      </c>
      <c r="D54" s="5"/>
      <c r="E54" s="39">
        <f>SUM(E34:E53,,E4:E30)</f>
        <v>412100</v>
      </c>
    </row>
    <row r="55" spans="3:5" ht="24" thickTop="1">
      <c r="C55" s="86"/>
      <c r="D55" s="85"/>
      <c r="E55" s="85"/>
    </row>
    <row r="56" spans="3:5" ht="23.25">
      <c r="C56" s="86" t="s">
        <v>53</v>
      </c>
      <c r="D56" s="85"/>
      <c r="E56" s="85"/>
    </row>
    <row r="57" spans="3:5" ht="23.25">
      <c r="C57" s="75" t="s">
        <v>119</v>
      </c>
      <c r="D57" s="85"/>
      <c r="E57" s="85"/>
    </row>
    <row r="58" spans="3:5" ht="23.25">
      <c r="C58" s="75" t="s">
        <v>120</v>
      </c>
      <c r="D58" s="85"/>
      <c r="E58" s="85"/>
    </row>
    <row r="59" ht="23.25">
      <c r="A59" s="20" t="s">
        <v>105</v>
      </c>
    </row>
    <row r="60" spans="1:3" ht="23.25">
      <c r="A60" s="45" t="s">
        <v>121</v>
      </c>
      <c r="B60" s="49"/>
      <c r="C60" s="44"/>
    </row>
    <row r="61" spans="1:3" ht="23.25">
      <c r="A61" s="47" t="s">
        <v>122</v>
      </c>
      <c r="B61" s="46"/>
      <c r="C61" s="48"/>
    </row>
    <row r="62" ht="23.25">
      <c r="E62" s="7" t="s">
        <v>118</v>
      </c>
    </row>
    <row r="65" ht="23.25">
      <c r="E65" s="7"/>
    </row>
  </sheetData>
  <sheetProtection/>
  <mergeCells count="15">
    <mergeCell ref="C58:E58"/>
    <mergeCell ref="C55:E55"/>
    <mergeCell ref="C56:E56"/>
    <mergeCell ref="C57:E57"/>
    <mergeCell ref="A32:A33"/>
    <mergeCell ref="B32:B33"/>
    <mergeCell ref="C32:C33"/>
    <mergeCell ref="D32:E32"/>
    <mergeCell ref="C31:E31"/>
    <mergeCell ref="A31:B31"/>
    <mergeCell ref="A1:E1"/>
    <mergeCell ref="C2:C3"/>
    <mergeCell ref="B2:B3"/>
    <mergeCell ref="A2:A3"/>
    <mergeCell ref="D2:E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F1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4.28125" style="4" customWidth="1"/>
    <col min="2" max="2" width="9.8515625" style="4" customWidth="1"/>
    <col min="3" max="3" width="24.57421875" style="4" customWidth="1"/>
    <col min="4" max="4" width="12.7109375" style="5" bestFit="1" customWidth="1"/>
    <col min="5" max="5" width="12.421875" style="5" customWidth="1"/>
    <col min="6" max="16384" width="9.140625" style="4" customWidth="1"/>
  </cols>
  <sheetData>
    <row r="1" spans="2:6" ht="23.25">
      <c r="B1" s="61" t="s">
        <v>62</v>
      </c>
      <c r="C1" s="61"/>
      <c r="D1" s="61"/>
      <c r="E1" s="61"/>
      <c r="F1" s="14"/>
    </row>
    <row r="2" spans="2:5" ht="46.5">
      <c r="B2" s="11" t="s">
        <v>63</v>
      </c>
      <c r="C2" s="11" t="s">
        <v>64</v>
      </c>
      <c r="D2" s="16" t="s">
        <v>65</v>
      </c>
      <c r="E2" s="16" t="s">
        <v>66</v>
      </c>
    </row>
    <row r="3" spans="2:5" ht="23.25">
      <c r="B3" s="11">
        <v>1</v>
      </c>
      <c r="C3" s="9" t="s">
        <v>67</v>
      </c>
      <c r="D3" s="10">
        <f>ต้นทุน!J21</f>
        <v>2880000</v>
      </c>
      <c r="E3" s="10">
        <v>7193187</v>
      </c>
    </row>
    <row r="4" spans="2:5" ht="23.25">
      <c r="B4" s="11">
        <v>2</v>
      </c>
      <c r="C4" s="9" t="s">
        <v>68</v>
      </c>
      <c r="D4" s="10">
        <f>ค่าใช้จ่ายสำหรับบุคลากร!E24</f>
        <v>2522400</v>
      </c>
      <c r="E4" s="10"/>
    </row>
    <row r="5" spans="2:5" ht="23.25">
      <c r="B5" s="11">
        <v>3</v>
      </c>
      <c r="C5" s="9" t="s">
        <v>64</v>
      </c>
      <c r="D5" s="10">
        <f>ค่าใช้จ่ายอื่นๆตลอดปี!C28</f>
        <v>582000</v>
      </c>
      <c r="E5" s="10"/>
    </row>
    <row r="6" spans="3:5" ht="23.25">
      <c r="C6" s="50"/>
      <c r="D6" s="10">
        <f>SUM(D3:D5)</f>
        <v>5984400</v>
      </c>
      <c r="E6" s="10">
        <f>SUM(E3:E5)</f>
        <v>7193187</v>
      </c>
    </row>
    <row r="7" spans="3:5" ht="23.25">
      <c r="C7" s="54" t="s">
        <v>127</v>
      </c>
      <c r="D7" s="55">
        <f>E6-D6</f>
        <v>1208787</v>
      </c>
      <c r="E7" s="52"/>
    </row>
    <row r="8" spans="3:5" ht="23.25">
      <c r="C8" s="12" t="s">
        <v>71</v>
      </c>
      <c r="D8" s="51">
        <f>D6/'รายรับจากรัฐ+ผู้ปกครอง'!C19</f>
        <v>19948</v>
      </c>
      <c r="E8" s="53"/>
    </row>
    <row r="10" spans="2:6" ht="23.25">
      <c r="B10" s="61" t="s">
        <v>69</v>
      </c>
      <c r="C10" s="61"/>
      <c r="D10" s="61"/>
      <c r="E10" s="61"/>
      <c r="F10" s="14"/>
    </row>
    <row r="11" spans="2:5" ht="46.5">
      <c r="B11" s="11" t="s">
        <v>63</v>
      </c>
      <c r="C11" s="11" t="s">
        <v>64</v>
      </c>
      <c r="D11" s="16" t="s">
        <v>65</v>
      </c>
      <c r="E11" s="16" t="s">
        <v>66</v>
      </c>
    </row>
    <row r="12" spans="2:5" ht="23.25">
      <c r="B12" s="11">
        <v>1</v>
      </c>
      <c r="C12" s="9" t="s">
        <v>67</v>
      </c>
      <c r="D12" s="10">
        <f>ต้นทุน!J21</f>
        <v>2880000</v>
      </c>
      <c r="E12" s="10">
        <v>7193187</v>
      </c>
    </row>
    <row r="13" spans="2:5" ht="23.25">
      <c r="B13" s="11">
        <v>2</v>
      </c>
      <c r="C13" s="9" t="s">
        <v>68</v>
      </c>
      <c r="D13" s="10">
        <f>ค่าใช้จ่ายสำหรับบุคลากร!E24</f>
        <v>2522400</v>
      </c>
      <c r="E13" s="10"/>
    </row>
    <row r="14" spans="2:5" ht="23.25">
      <c r="B14" s="11">
        <v>3</v>
      </c>
      <c r="C14" s="9" t="s">
        <v>64</v>
      </c>
      <c r="D14" s="10">
        <f>ค่าใช้จ่ายอื่นๆตลอดปี!C28</f>
        <v>582000</v>
      </c>
      <c r="E14" s="10"/>
    </row>
    <row r="15" spans="2:5" ht="23.25">
      <c r="B15" s="11">
        <v>4</v>
      </c>
      <c r="C15" s="9" t="s">
        <v>70</v>
      </c>
      <c r="D15" s="10">
        <f>งบการลงทุน!E54</f>
        <v>412100</v>
      </c>
      <c r="E15" s="10"/>
    </row>
    <row r="16" spans="3:5" ht="23.25">
      <c r="C16" s="58" t="s">
        <v>60</v>
      </c>
      <c r="D16" s="10">
        <f>SUM(D12:D15)</f>
        <v>6396500</v>
      </c>
      <c r="E16" s="10">
        <f>SUM(E12:E14)</f>
        <v>7193187</v>
      </c>
    </row>
    <row r="17" spans="3:5" ht="23.25">
      <c r="C17" s="12" t="s">
        <v>127</v>
      </c>
      <c r="D17" s="57">
        <f>E16-D16</f>
        <v>796687</v>
      </c>
      <c r="E17" s="56"/>
    </row>
    <row r="18" spans="3:4" ht="23.25">
      <c r="C18" s="12" t="s">
        <v>72</v>
      </c>
      <c r="D18" s="57">
        <f>D16/'รายรับจากรัฐ+ผู้ปกครอง'!C19</f>
        <v>21321.666666666668</v>
      </c>
    </row>
  </sheetData>
  <sheetProtection/>
  <mergeCells count="2">
    <mergeCell ref="B1:E1"/>
    <mergeCell ref="B10:E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PMTC</dc:creator>
  <cp:keywords/>
  <dc:description/>
  <cp:lastModifiedBy>master</cp:lastModifiedBy>
  <cp:lastPrinted>2014-04-02T02:37:19Z</cp:lastPrinted>
  <dcterms:created xsi:type="dcterms:W3CDTF">2013-06-09T07:12:49Z</dcterms:created>
  <dcterms:modified xsi:type="dcterms:W3CDTF">2014-04-02T05:39:57Z</dcterms:modified>
  <cp:category/>
  <cp:version/>
  <cp:contentType/>
  <cp:contentStatus/>
</cp:coreProperties>
</file>